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 activeTab="1"/>
  </bookViews>
  <sheets>
    <sheet name="2" sheetId="14" r:id="rId1"/>
    <sheet name="3" sheetId="13" r:id="rId2"/>
  </sheets>
  <definedNames>
    <definedName name="_xlnm._FilterDatabase" localSheetId="0" hidden="1">'2'!$A$10:$D$45</definedName>
    <definedName name="_xlnm._FilterDatabase" localSheetId="1" hidden="1">'3'!$A$12:$H$300</definedName>
    <definedName name="_xlnm.Print_Titles" localSheetId="0">'2'!$10:$13</definedName>
    <definedName name="_xlnm.Print_Titles" localSheetId="1">'3'!$10:$11</definedName>
    <definedName name="_xlnm.Print_Area" localSheetId="0">'2'!$A$1:$D$47</definedName>
    <definedName name="_xlnm.Print_Area" localSheetId="1">'3'!$A$1:$G$305</definedName>
  </definedNames>
  <calcPr calcId="152511" fullCalcOnLoad="1"/>
</workbook>
</file>

<file path=xl/calcChain.xml><?xml version="1.0" encoding="utf-8"?>
<calcChain xmlns="http://schemas.openxmlformats.org/spreadsheetml/2006/main">
  <c r="G259" i="13" l="1"/>
  <c r="G258" i="13"/>
  <c r="G257" i="13" s="1"/>
  <c r="G256" i="13" s="1"/>
  <c r="G255" i="13" s="1"/>
  <c r="G268" i="13"/>
  <c r="G266" i="13"/>
  <c r="G265" i="13" s="1"/>
  <c r="G248" i="13"/>
  <c r="G249" i="13"/>
  <c r="G247" i="13"/>
  <c r="G152" i="13"/>
  <c r="G117" i="13"/>
  <c r="G122" i="13"/>
  <c r="H122" i="13"/>
  <c r="G127" i="13"/>
  <c r="G29" i="13"/>
  <c r="G35" i="13"/>
  <c r="G32" i="13"/>
  <c r="G26" i="13"/>
  <c r="G25" i="13" s="1"/>
  <c r="G23" i="13" s="1"/>
  <c r="G312" i="13"/>
  <c r="G310" i="13"/>
  <c r="G308" i="13"/>
  <c r="G306" i="13"/>
  <c r="G305" i="13"/>
  <c r="G304" i="13" s="1"/>
  <c r="G303" i="13" s="1"/>
  <c r="G302" i="13" s="1"/>
  <c r="G301" i="13" s="1"/>
  <c r="G300" i="13"/>
  <c r="G299" i="13"/>
  <c r="G298" i="13" s="1"/>
  <c r="G297" i="13" s="1"/>
  <c r="G296" i="13" s="1"/>
  <c r="G295" i="13" s="1"/>
  <c r="D45" i="14" s="1"/>
  <c r="D44" i="14" s="1"/>
  <c r="G294" i="13"/>
  <c r="G293" i="13"/>
  <c r="G292" i="13" s="1"/>
  <c r="G291" i="13" s="1"/>
  <c r="G290" i="13" s="1"/>
  <c r="G289" i="13" s="1"/>
  <c r="G288" i="13" s="1"/>
  <c r="G286" i="13"/>
  <c r="G281" i="13"/>
  <c r="G280" i="13" s="1"/>
  <c r="D42" i="14" s="1"/>
  <c r="G279" i="13"/>
  <c r="G278" i="13" s="1"/>
  <c r="G276" i="13"/>
  <c r="G275" i="13"/>
  <c r="G274" i="13"/>
  <c r="G270" i="13"/>
  <c r="G269" i="13"/>
  <c r="G264" i="13"/>
  <c r="G263" i="13" s="1"/>
  <c r="G261" i="13"/>
  <c r="G253" i="13"/>
  <c r="G251" i="13"/>
  <c r="G246" i="13"/>
  <c r="G245" i="13" s="1"/>
  <c r="G244" i="13" s="1"/>
  <c r="G243" i="13" s="1"/>
  <c r="G242" i="13" s="1"/>
  <c r="G240" i="13"/>
  <c r="G239" i="13"/>
  <c r="G238" i="13"/>
  <c r="G237" i="13"/>
  <c r="G236" i="13" s="1"/>
  <c r="G233" i="13"/>
  <c r="G232" i="13" s="1"/>
  <c r="G230" i="13"/>
  <c r="G229" i="13" s="1"/>
  <c r="G225" i="13"/>
  <c r="G224" i="13" s="1"/>
  <c r="G223" i="13" s="1"/>
  <c r="G222" i="13" s="1"/>
  <c r="D37" i="14" s="1"/>
  <c r="G221" i="13"/>
  <c r="G220" i="13"/>
  <c r="G219" i="13" s="1"/>
  <c r="G217" i="13"/>
  <c r="G216" i="13"/>
  <c r="G214" i="13"/>
  <c r="G212" i="13"/>
  <c r="G211" i="13"/>
  <c r="G209" i="13"/>
  <c r="G208" i="13"/>
  <c r="G203" i="13"/>
  <c r="G202" i="13"/>
  <c r="G200" i="13"/>
  <c r="G196" i="13"/>
  <c r="G193" i="13" s="1"/>
  <c r="G192" i="13" s="1"/>
  <c r="G191" i="13" s="1"/>
  <c r="G194" i="13"/>
  <c r="G189" i="13"/>
  <c r="G188" i="13"/>
  <c r="G186" i="13"/>
  <c r="G185" i="13"/>
  <c r="G184" i="13" s="1"/>
  <c r="G180" i="13"/>
  <c r="G179" i="13" s="1"/>
  <c r="G178" i="13" s="1"/>
  <c r="G171" i="13" s="1"/>
  <c r="G170" i="13" s="1"/>
  <c r="G176" i="13"/>
  <c r="G174" i="13"/>
  <c r="G173" i="13" s="1"/>
  <c r="G172" i="13"/>
  <c r="G169" i="13"/>
  <c r="G168" i="13"/>
  <c r="G165" i="13"/>
  <c r="G164" i="13"/>
  <c r="G163" i="13" s="1"/>
  <c r="G161" i="13"/>
  <c r="G159" i="13"/>
  <c r="G156" i="13"/>
  <c r="G155" i="13" s="1"/>
  <c r="G151" i="13"/>
  <c r="G148" i="13"/>
  <c r="G145" i="13"/>
  <c r="G138" i="13"/>
  <c r="G137" i="13"/>
  <c r="G133" i="13"/>
  <c r="G126" i="13"/>
  <c r="G125" i="13" s="1"/>
  <c r="G124" i="13" s="1"/>
  <c r="G123" i="13" s="1"/>
  <c r="G121" i="13"/>
  <c r="G120" i="13" s="1"/>
  <c r="G119" i="13" s="1"/>
  <c r="G118" i="13" s="1"/>
  <c r="G116" i="13"/>
  <c r="G113" i="13" s="1"/>
  <c r="G112" i="13" s="1"/>
  <c r="G114" i="13"/>
  <c r="G110" i="13"/>
  <c r="G109" i="13"/>
  <c r="G108" i="13"/>
  <c r="G106" i="13"/>
  <c r="G105" i="13"/>
  <c r="G104" i="13" s="1"/>
  <c r="G101" i="13"/>
  <c r="G100" i="13" s="1"/>
  <c r="G95" i="13"/>
  <c r="G94" i="13" s="1"/>
  <c r="G93" i="13" s="1"/>
  <c r="G92" i="13" s="1"/>
  <c r="G91" i="13" s="1"/>
  <c r="D29" i="14" s="1"/>
  <c r="G90" i="13"/>
  <c r="G88" i="13"/>
  <c r="G87" i="13" s="1"/>
  <c r="G86" i="13" s="1"/>
  <c r="G85" i="13" s="1"/>
  <c r="G84" i="13" s="1"/>
  <c r="G83" i="13"/>
  <c r="G82" i="13"/>
  <c r="G81" i="13"/>
  <c r="G75" i="13"/>
  <c r="G73" i="13"/>
  <c r="G71" i="13"/>
  <c r="G69" i="13"/>
  <c r="G67" i="13"/>
  <c r="G66" i="13"/>
  <c r="G65" i="13" s="1"/>
  <c r="G64" i="13"/>
  <c r="G63" i="13" s="1"/>
  <c r="G61" i="13"/>
  <c r="G59" i="13"/>
  <c r="G58" i="13"/>
  <c r="G57" i="13" s="1"/>
  <c r="G54" i="13"/>
  <c r="G52" i="13" s="1"/>
  <c r="G51" i="13" s="1"/>
  <c r="G48" i="13"/>
  <c r="G47" i="13"/>
  <c r="G46" i="13" s="1"/>
  <c r="G45" i="13" s="1"/>
  <c r="G44" i="13" s="1"/>
  <c r="G42" i="13"/>
  <c r="G41" i="13" s="1"/>
  <c r="D19" i="14" s="1"/>
  <c r="G40" i="13"/>
  <c r="G39" i="13"/>
  <c r="G38" i="13" s="1"/>
  <c r="G36" i="13"/>
  <c r="G31" i="13"/>
  <c r="G30" i="13" s="1"/>
  <c r="G28" i="13"/>
  <c r="G20" i="13"/>
  <c r="G19" i="13"/>
  <c r="G17" i="13"/>
  <c r="G16" i="13"/>
  <c r="G15" i="13" s="1"/>
  <c r="G14" i="13" s="1"/>
  <c r="D35" i="14"/>
  <c r="G135" i="13"/>
  <c r="G132" i="13"/>
  <c r="G131" i="13" s="1"/>
  <c r="G130" i="13"/>
  <c r="G154" i="13"/>
  <c r="G273" i="13"/>
  <c r="G144" i="13"/>
  <c r="G183" i="13"/>
  <c r="G182" i="13" s="1"/>
  <c r="D47" i="14"/>
  <c r="D46" i="14" s="1"/>
  <c r="D36" i="14"/>
  <c r="D32" i="14"/>
  <c r="D40" i="14"/>
  <c r="G50" i="13"/>
  <c r="G24" i="13" l="1"/>
  <c r="D16" i="14"/>
  <c r="G143" i="13"/>
  <c r="G142" i="13" s="1"/>
  <c r="D34" i="14"/>
  <c r="D33" i="14" s="1"/>
  <c r="G80" i="13"/>
  <c r="G79" i="13" s="1"/>
  <c r="G78" i="13" s="1"/>
  <c r="G77" i="13" s="1"/>
  <c r="D26" i="14" s="1"/>
  <c r="D25" i="14" s="1"/>
  <c r="G311" i="13"/>
  <c r="G309" i="13"/>
  <c r="G34" i="13"/>
  <c r="G27" i="13" s="1"/>
  <c r="G22" i="13" s="1"/>
  <c r="G21" i="13" s="1"/>
  <c r="D18" i="14"/>
  <c r="D24" i="14"/>
  <c r="D39" i="14"/>
  <c r="D38" i="14" s="1"/>
  <c r="G53" i="13"/>
  <c r="G207" i="13"/>
  <c r="G89" i="13"/>
  <c r="D28" i="14"/>
  <c r="D27" i="14" s="1"/>
  <c r="G99" i="13"/>
  <c r="D31" i="14" s="1"/>
  <c r="D30" i="14" s="1"/>
  <c r="G141" i="13"/>
  <c r="G206" i="13"/>
  <c r="G228" i="13"/>
  <c r="G227" i="13" s="1"/>
  <c r="G285" i="13"/>
  <c r="G284" i="13" s="1"/>
  <c r="G283" i="13" s="1"/>
  <c r="G272" i="13" s="1"/>
  <c r="G241" i="13" s="1"/>
  <c r="D43" i="14"/>
  <c r="D41" i="14" s="1"/>
  <c r="D17" i="14" l="1"/>
  <c r="G13" i="13"/>
  <c r="H141" i="13"/>
  <c r="G140" i="13"/>
  <c r="G205" i="13"/>
  <c r="D15" i="14"/>
  <c r="D14" i="14" s="1"/>
  <c r="G98" i="13"/>
  <c r="H98" i="13" l="1"/>
  <c r="G97" i="13"/>
  <c r="G12" i="13" s="1"/>
</calcChain>
</file>

<file path=xl/sharedStrings.xml><?xml version="1.0" encoding="utf-8"?>
<sst xmlns="http://schemas.openxmlformats.org/spreadsheetml/2006/main" count="1375" uniqueCount="338">
  <si>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</si>
  <si>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</si>
  <si>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</si>
  <si>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</si>
  <si>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</si>
  <si>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</si>
  <si>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</si>
  <si>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</si>
  <si>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</si>
  <si>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</si>
  <si>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</si>
  <si>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</si>
  <si>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</si>
  <si>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</si>
  <si>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</si>
  <si>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</si>
  <si>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</si>
  <si>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</si>
  <si>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</si>
  <si>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</si>
  <si>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</si>
  <si>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</si>
  <si>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</si>
  <si>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</si>
  <si>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</si>
  <si>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</si>
  <si>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</si>
  <si>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</si>
  <si>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</si>
  <si>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</si>
  <si>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</si>
  <si>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</si>
  <si>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</si>
  <si>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</si>
  <si>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</si>
  <si>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</si>
  <si>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</si>
  <si>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</si>
  <si>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</si>
  <si>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</si>
  <si>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</si>
  <si>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</si>
  <si>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</si>
  <si>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</si>
  <si>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</si>
  <si>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</si>
  <si>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</si>
  <si>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</si>
  <si>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</si>
  <si>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</si>
  <si>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</si>
  <si>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</si>
  <si>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</si>
  <si>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</si>
  <si>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</si>
  <si>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</si>
  <si>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</si>
  <si>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</si>
  <si>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</si>
  <si>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</si>
  <si>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</si>
  <si>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</si>
  <si>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</si>
  <si>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</si>
  <si>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</si>
  <si>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</si>
  <si>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</si>
  <si>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</si>
  <si>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</si>
  <si>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</si>
  <si>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</si>
  <si>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</si>
  <si>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</si>
  <si>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</si>
  <si>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</si>
  <si>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</si>
  <si>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</si>
  <si>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</si>
  <si>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</si>
  <si>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</si>
  <si>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</si>
  <si>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</si>
  <si>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</si>
  <si>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</si>
  <si>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</si>
  <si>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</si>
  <si>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</si>
  <si>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</si>
  <si>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</si>
  <si>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</si>
  <si>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</si>
  <si>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</si>
  <si>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</si>
  <si>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</si>
  <si>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</si>
  <si>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</si>
  <si>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</si>
  <si>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</si>
  <si>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</si>
  <si>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</si>
  <si>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87 9 01 71340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</si>
  <si>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</si>
  <si>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</si>
  <si>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</si>
  <si>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</si>
  <si>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</si>
  <si>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</si>
  <si>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</si>
  <si>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</si>
  <si>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</si>
  <si>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</si>
  <si>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</si>
  <si>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</si>
  <si>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</si>
  <si>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</si>
  <si>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</si>
  <si>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</si>
  <si>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</si>
  <si>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</si>
  <si>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</si>
  <si>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</si>
  <si>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</si>
  <si>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</si>
  <si>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</si>
  <si>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</si>
  <si>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</si>
  <si>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</si>
  <si>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</si>
  <si>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</si>
  <si>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</si>
  <si>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</si>
  <si>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</si>
  <si>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</si>
  <si>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</si>
  <si>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</si>
  <si>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</si>
  <si>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</si>
  <si>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</si>
  <si>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</si>
  <si>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</si>
  <si>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</si>
  <si>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</si>
  <si>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</si>
  <si>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</si>
  <si>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</si>
  <si>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</si>
  <si>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</si>
  <si>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</si>
  <si>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</si>
  <si>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</si>
  <si>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</si>
  <si>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</si>
  <si>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</si>
  <si>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</si>
  <si>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</si>
  <si>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</si>
  <si>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</si>
  <si>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</si>
  <si>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</si>
  <si>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</si>
  <si>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</si>
  <si>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</si>
  <si>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</si>
  <si>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</si>
  <si>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</si>
  <si>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</si>
  <si>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</si>
  <si>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</si>
  <si>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</si>
  <si>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</si>
  <si>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</si>
  <si>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</si>
  <si>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</si>
  <si>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</si>
  <si>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</si>
  <si>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</si>
  <si>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</si>
  <si>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</si>
  <si>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</si>
  <si>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</si>
  <si>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</si>
  <si>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</si>
  <si>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</si>
  <si>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</si>
  <si>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</si>
  <si>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</si>
  <si>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</si>
  <si>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</si>
  <si>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</si>
  <si>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</si>
  <si>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</si>
  <si>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</si>
  <si>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</si>
  <si>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</si>
  <si>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</si>
  <si>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</si>
  <si>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</si>
  <si>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</si>
  <si>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</si>
  <si>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</si>
  <si>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</si>
  <si>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</si>
  <si>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</si>
  <si>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</si>
  <si>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</si>
  <si>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</si>
  <si>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</si>
  <si>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</si>
  <si>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</si>
  <si>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</si>
  <si>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</si>
  <si>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</si>
  <si>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</si>
  <si>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</si>
  <si>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Другие вопросы в области национальной безопасности и правоохранительной деятельности</t>
  </si>
  <si>
    <t>14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</si>
  <si>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</si>
  <si>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</si>
  <si>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</si>
  <si>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</si>
  <si>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</si>
  <si>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</si>
  <si>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</si>
  <si>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</si>
  <si>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</si>
  <si>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</si>
  <si>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</si>
  <si>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</si>
  <si>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</si>
  <si>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</si>
  <si>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</si>
  <si>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</si>
  <si>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</si>
  <si>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</si>
  <si>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</si>
  <si>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</si>
  <si>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</si>
  <si>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45 6 01 s0360</t>
  </si>
  <si>
    <t>45 2 01 s0360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</si>
  <si>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</si>
  <si>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</si>
  <si>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244</t>
  </si>
  <si>
    <t>87 9 01 01150</t>
  </si>
  <si>
    <t>Средства массовой информации</t>
  </si>
  <si>
    <t>Периодическая печать и издательства</t>
  </si>
  <si>
    <t>Другие вопросы в области жилищно-коммунального хозяйства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</si>
  <si>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</si>
  <si>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</si>
  <si>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</si>
  <si>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>43 2 00  00000</t>
  </si>
  <si>
    <t xml:space="preserve">Подпрограмма «Жилье для молодежи». </t>
  </si>
  <si>
    <t>43 2 01  00000</t>
  </si>
  <si>
    <t>Субсидии гражданам на приобретение жилья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</si>
  <si>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</si>
  <si>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87 9 01 80010</t>
  </si>
  <si>
    <t>Проведение выборов и референдумов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</si>
  <si>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</si>
  <si>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42 1 00 00000</t>
  </si>
  <si>
    <t xml:space="preserve">Основные мероприятия: ремонт автомобильных дорог общего пользования местного значения  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</si>
  <si>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</si>
  <si>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410</t>
  </si>
  <si>
    <t>Осуществление закрепленных за муниципальным образованием законодательством полномочий</t>
  </si>
  <si>
    <t>87 9 01 s0360</t>
  </si>
  <si>
    <t>Приложение № 3</t>
  </si>
  <si>
    <t>к решению Совета депутатов</t>
  </si>
  <si>
    <t>муниципального образования</t>
  </si>
  <si>
    <t>Усть-Лужское сельское поселение</t>
  </si>
  <si>
    <t>Кингисеппского муниципального района</t>
  </si>
  <si>
    <t>от __ ____________2019 года № ___</t>
  </si>
  <si>
    <t>Приложение № 2</t>
  </si>
  <si>
    <t xml:space="preserve">Показатели исполнения расходов бюджета МО "Усть-Лужское сельское поселение" за 2018 год по разделам и подразделам классификации расходов бюджета </t>
  </si>
  <si>
    <t>от __ ____________2020 года № ___</t>
  </si>
  <si>
    <t>Показатели исполнения расходов бюджета МО "Усть-Лужское сельское поселение" за 2019 год    по ведомственной структуре расходов бюджета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</si>
  <si>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</si>
  <si>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86 4 01 01020</t>
  </si>
  <si>
    <t>Социальные выплаты гражданам, кроме публичных нормативных социальных выплат</t>
  </si>
  <si>
    <t>320</t>
  </si>
  <si>
    <t>Иные межбюджетные трансферты на исполнение полномочий по осуществлению муниципального жилищного контроля на территории поселения.</t>
  </si>
  <si>
    <t>87 9 01 02860</t>
  </si>
  <si>
    <t>42 1 07 00000</t>
  </si>
  <si>
    <t>42 1 07 s4660</t>
  </si>
  <si>
    <t>48 0 00 00000</t>
  </si>
  <si>
    <t>Основные мероприятия: ремонт дорожного моста через реку Выбье</t>
  </si>
  <si>
    <t>48 1 07 00000</t>
  </si>
  <si>
    <t xml:space="preserve"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 </t>
  </si>
  <si>
    <t>48 1 07 S4770</t>
  </si>
  <si>
    <t>Мероприятия в области строительства, архитектуры и градостроительства</t>
  </si>
  <si>
    <t>87 9 01 80280</t>
  </si>
  <si>
    <t>Иные межбюджетные транферты на исполнении части полномочий по подготовке проектов генерального плана, правил землемользования и застройки.</t>
  </si>
  <si>
    <t>87 9 01 02840</t>
  </si>
  <si>
    <t>Муниципальная программа"Переселение граждан из аварийного жилищного фонда на территории МО «Усть-Лужского сельского поселения в 2019 году"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</si>
  <si>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</si>
  <si>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</si>
  <si>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</si>
  <si>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</si>
  <si>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</si>
  <si>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</si>
  <si>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</si>
  <si>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За счет средствбюджетов субъектов РФ</t>
  </si>
  <si>
    <t>41 1 F3 674834</t>
  </si>
  <si>
    <t>41 1 F3 6748s</t>
  </si>
  <si>
    <t>41 1 F3 67483s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</si>
  <si>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</si>
  <si>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</si>
  <si>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Муниципальная программа "Обеспечение устойчивого функционирования и развития коммунальной и инженерной инфраструктуры в муниципальном образовании «Усть-Лужское сельское поселение»"</t>
  </si>
  <si>
    <t>46 0 00 00000</t>
  </si>
  <si>
    <t>46 4 00 00000</t>
  </si>
  <si>
    <t xml:space="preserve">Мероприятий по ремонту канализационного коллектора </t>
  </si>
  <si>
    <t>46 4 01 00000</t>
  </si>
  <si>
    <t xml:space="preserve">Софинансирование расходов на реализацию мероприятий по ремонту канализационного коллектора </t>
  </si>
  <si>
    <t>46 4 01 s0260</t>
  </si>
  <si>
    <t>Софинансирование расходов на реализацию мероприятий по ремонту канализационного коллектора (местный бюджет)</t>
  </si>
  <si>
    <t>46 5 00 00000</t>
  </si>
  <si>
    <t xml:space="preserve">Мероприятия по приобретению и установке автоматизированной модульной транспортабельной котельной на дизельном топливе для обеспечения услугами теплоснабжения и горячего водоснабжения жителей многоквартирного дома N47 в квартале Судоверфь пос. Усть-Луга. </t>
  </si>
  <si>
    <t>46 5 01 00000</t>
  </si>
  <si>
    <t>46 5 01 72120</t>
  </si>
  <si>
    <t>879 01 01150</t>
  </si>
  <si>
    <t xml:space="preserve">Завершение строительства канализационных очистных сооружений (КОС) хозяйственно-бытовых сточных вод в пос.Усть-Луга квартал Ленрыба. </t>
  </si>
  <si>
    <t>87 9 01 s0250</t>
  </si>
  <si>
    <t>Мероприятия по реализации иных вопросов в области жилищно-коммунального хозяйства.</t>
  </si>
  <si>
    <t>87 9 01 80360</t>
  </si>
  <si>
    <t>87 9 0180140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</si>
  <si>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</si>
  <si>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87 9 01 80160</t>
  </si>
  <si>
    <t>Основные мероприятия: ремонт пешеходного моста через дренажную канаву в  д.Выбье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</si>
  <si>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</si>
  <si>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48 1 01 S4770</t>
  </si>
  <si>
    <t>Осуществление закреплённых за муниципальным образованием законодательством полномочий</t>
  </si>
  <si>
    <t>45 1 01 01150</t>
  </si>
  <si>
    <t>45 6 00 00000</t>
  </si>
  <si>
    <t>45 6 01 00000</t>
  </si>
  <si>
    <t>45 6 01 01150</t>
  </si>
  <si>
    <t>45 2 01 01150</t>
  </si>
  <si>
    <t>Сциальные выплаты гражданам, кроме публичных нормативных социальных выплат</t>
  </si>
  <si>
    <t>43 2 01  L4970</t>
  </si>
  <si>
    <t>Физическая культура</t>
  </si>
  <si>
    <t>87 9 01 55502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</si>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</sst>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6" formatCode="0.0"/>
  </numFmts>
  <fonts count="27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6" fillId="0" borderId="1" xfId="0" applyFont="1" applyFill="1" applyBorder="1"/>
    <xf numFmtId="0" fontId="5" fillId="0" borderId="1" xfId="0" applyFont="1" applyFill="1" applyBorder="1" applyAlignment="1">
      <alignment wrapText="1"/>
    </xf>
    <xf numFmtId="181" fontId="6" fillId="0" borderId="1" xfId="0" applyNumberFormat="1" applyFont="1" applyFill="1" applyBorder="1" applyAlignment="1">
      <alignment horizontal="right" wrapText="1"/>
    </xf>
    <xf numFmtId="181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181" fontId="5" fillId="0" borderId="2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181" fontId="0" fillId="0" borderId="0" xfId="0" applyNumberFormat="1" applyFill="1"/>
    <xf numFmtId="0" fontId="24" fillId="0" borderId="0" xfId="0" applyFont="1" applyFill="1"/>
    <xf numFmtId="186" fontId="25" fillId="0" borderId="0" xfId="0" applyNumberFormat="1" applyFont="1" applyFill="1"/>
    <xf numFmtId="186" fontId="0" fillId="0" borderId="0" xfId="0" applyNumberFormat="1" applyFill="1"/>
    <xf numFmtId="0" fontId="6" fillId="0" borderId="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1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81" fontId="8" fillId="0" borderId="3" xfId="0" applyNumberFormat="1" applyFont="1" applyFill="1" applyBorder="1" applyAlignment="1">
      <alignment horizontal="right" wrapText="1"/>
    </xf>
    <xf numFmtId="0" fontId="18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 wrapText="1"/>
    </xf>
    <xf numFmtId="181" fontId="2" fillId="0" borderId="3" xfId="0" applyNumberFormat="1" applyFont="1" applyFill="1" applyBorder="1" applyAlignment="1">
      <alignment horizontal="right" wrapText="1"/>
    </xf>
    <xf numFmtId="0" fontId="19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81" fontId="3" fillId="0" borderId="3" xfId="0" applyNumberFormat="1" applyFon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9" fontId="14" fillId="0" borderId="3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center" wrapText="1"/>
    </xf>
    <xf numFmtId="181" fontId="13" fillId="0" borderId="3" xfId="0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8" fillId="0" borderId="3" xfId="0" applyFont="1" applyFill="1" applyBorder="1" applyAlignment="1">
      <alignment wrapText="1"/>
    </xf>
    <xf numFmtId="181" fontId="8" fillId="0" borderId="3" xfId="0" applyNumberFormat="1" applyFont="1" applyFill="1" applyBorder="1"/>
    <xf numFmtId="181" fontId="9" fillId="0" borderId="3" xfId="0" applyNumberFormat="1" applyFont="1" applyFill="1" applyBorder="1"/>
    <xf numFmtId="49" fontId="10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181" fontId="16" fillId="0" borderId="3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1" fillId="0" borderId="3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0" fillId="0" borderId="0" xfId="0" applyFill="1" applyBorder="1"/>
    <xf numFmtId="0" fontId="23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179" fontId="1" fillId="0" borderId="0" xfId="1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81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vertical="top" wrapText="1"/>
    </xf>
    <xf numFmtId="181" fontId="16" fillId="0" borderId="3" xfId="0" applyNumberFormat="1" applyFont="1" applyFill="1" applyBorder="1" applyAlignment="1">
      <alignment horizontal="right" vertical="top" wrapText="1"/>
    </xf>
    <xf numFmtId="49" fontId="22" fillId="0" borderId="3" xfId="0" applyNumberFormat="1" applyFont="1" applyFill="1" applyBorder="1" applyAlignment="1">
      <alignment horizontal="center" vertical="top" wrapText="1"/>
    </xf>
    <xf numFmtId="0" fontId="0" fillId="0" borderId="3" xfId="0" applyFill="1" applyBorder="1"/>
    <xf numFmtId="181" fontId="0" fillId="0" borderId="3" xfId="0" applyNumberFormat="1" applyFill="1" applyBorder="1" applyAlignment="1">
      <alignment horizontal="right" wrapText="1"/>
    </xf>
    <xf numFmtId="0" fontId="19" fillId="0" borderId="3" xfId="0" applyNumberFormat="1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wrapText="1"/>
    </xf>
    <xf numFmtId="181" fontId="1" fillId="2" borderId="3" xfId="0" applyNumberFormat="1" applyFont="1" applyFill="1" applyBorder="1" applyAlignment="1">
      <alignment horizontal="right" wrapText="1"/>
    </xf>
    <xf numFmtId="181" fontId="16" fillId="2" borderId="3" xfId="0" applyNumberFormat="1" applyFont="1" applyFill="1" applyBorder="1" applyAlignment="1">
      <alignment horizontal="right" wrapText="1"/>
    </xf>
    <xf numFmtId="181" fontId="3" fillId="2" borderId="3" xfId="0" applyNumberFormat="1" applyFont="1" applyFill="1" applyBorder="1" applyAlignment="1">
      <alignment horizontal="right" wrapText="1"/>
    </xf>
    <xf numFmtId="0" fontId="1" fillId="0" borderId="0" xfId="0" applyFont="1" applyFill="1"/>
    <xf numFmtId="181" fontId="1" fillId="0" borderId="0" xfId="0" applyNumberFormat="1" applyFont="1" applyFill="1"/>
    <xf numFmtId="181" fontId="3" fillId="3" borderId="3" xfId="0" applyNumberFormat="1" applyFont="1" applyFill="1" applyBorder="1" applyAlignment="1">
      <alignment horizontal="right" wrapText="1"/>
    </xf>
    <xf numFmtId="181" fontId="1" fillId="3" borderId="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9" zoomScaleNormal="100" workbookViewId="0">
      <selection activeCell="A8" sqref="A8:D8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16384" width="9.140625" style="1"/>
  </cols>
  <sheetData>
    <row r="1" spans="1:6" ht="15.75" x14ac:dyDescent="0.25">
      <c r="D1" s="81" t="s">
        <v>269</v>
      </c>
    </row>
    <row r="2" spans="1:6" ht="15.75" x14ac:dyDescent="0.25">
      <c r="D2" s="82" t="s">
        <v>264</v>
      </c>
    </row>
    <row r="3" spans="1:6" ht="15.75" x14ac:dyDescent="0.25">
      <c r="D3" s="82" t="s">
        <v>265</v>
      </c>
    </row>
    <row r="4" spans="1:6" ht="15.75" x14ac:dyDescent="0.25">
      <c r="D4" s="82" t="s">
        <v>266</v>
      </c>
    </row>
    <row r="5" spans="1:6" ht="15.75" x14ac:dyDescent="0.25">
      <c r="C5" s="22"/>
      <c r="D5" s="82" t="s">
        <v>267</v>
      </c>
    </row>
    <row r="6" spans="1:6" ht="15.75" x14ac:dyDescent="0.25">
      <c r="C6" s="24"/>
      <c r="D6" s="82" t="s">
        <v>271</v>
      </c>
    </row>
    <row r="7" spans="1:6" x14ac:dyDescent="0.2">
      <c r="C7" s="84"/>
      <c r="D7" s="84"/>
    </row>
    <row r="8" spans="1:6" ht="33.75" customHeight="1" x14ac:dyDescent="0.2">
      <c r="A8" s="109" t="s">
        <v>270</v>
      </c>
      <c r="B8" s="109"/>
      <c r="C8" s="109"/>
      <c r="D8" s="109"/>
    </row>
    <row r="9" spans="1:6" ht="13.5" thickBot="1" x14ac:dyDescent="0.25"/>
    <row r="10" spans="1:6" ht="15.75" x14ac:dyDescent="0.2">
      <c r="A10" s="110" t="s">
        <v>0</v>
      </c>
      <c r="B10" s="116" t="s">
        <v>2</v>
      </c>
      <c r="C10" s="113" t="s">
        <v>3</v>
      </c>
      <c r="D10" s="83" t="s">
        <v>5</v>
      </c>
    </row>
    <row r="11" spans="1:6" ht="12.75" customHeight="1" x14ac:dyDescent="0.2">
      <c r="A11" s="111"/>
      <c r="B11" s="117"/>
      <c r="C11" s="114"/>
      <c r="D11" s="119">
        <v>2018</v>
      </c>
    </row>
    <row r="12" spans="1:6" ht="12.75" customHeight="1" x14ac:dyDescent="0.2">
      <c r="A12" s="111"/>
      <c r="B12" s="117"/>
      <c r="C12" s="114"/>
      <c r="D12" s="119"/>
    </row>
    <row r="13" spans="1:6" ht="20.25" customHeight="1" thickBot="1" x14ac:dyDescent="0.25">
      <c r="A13" s="112"/>
      <c r="B13" s="118"/>
      <c r="C13" s="115"/>
      <c r="D13" s="120"/>
      <c r="E13" s="17"/>
    </row>
    <row r="14" spans="1:6" ht="15.75" x14ac:dyDescent="0.25">
      <c r="A14" s="12" t="s">
        <v>46</v>
      </c>
      <c r="B14" s="13" t="s">
        <v>14</v>
      </c>
      <c r="C14" s="13" t="s">
        <v>14</v>
      </c>
      <c r="D14" s="14">
        <f>D15+D27+D30+D33+D38+D41+D44+D25+D46</f>
        <v>30558.71</v>
      </c>
      <c r="E14" s="18"/>
      <c r="F14" s="16"/>
    </row>
    <row r="15" spans="1:6" ht="15.75" x14ac:dyDescent="0.25">
      <c r="A15" s="3" t="s">
        <v>15</v>
      </c>
      <c r="B15" s="6" t="s">
        <v>34</v>
      </c>
      <c r="C15" s="6" t="s">
        <v>35</v>
      </c>
      <c r="D15" s="5">
        <f>SUM(D16:D24)</f>
        <v>13706.810000000001</v>
      </c>
      <c r="E15" s="18"/>
      <c r="F15" s="19"/>
    </row>
    <row r="16" spans="1:6" ht="51" customHeight="1" x14ac:dyDescent="0.25">
      <c r="A16" s="7" t="s">
        <v>10</v>
      </c>
      <c r="B16" s="8" t="s">
        <v>34</v>
      </c>
      <c r="C16" s="8" t="s">
        <v>36</v>
      </c>
      <c r="D16" s="4">
        <f>'3'!G14</f>
        <v>344.76</v>
      </c>
      <c r="E16" s="18"/>
      <c r="F16" s="16"/>
    </row>
    <row r="17" spans="1:4" ht="46.5" customHeight="1" x14ac:dyDescent="0.25">
      <c r="A17" s="7" t="s">
        <v>16</v>
      </c>
      <c r="B17" s="8" t="s">
        <v>34</v>
      </c>
      <c r="C17" s="8" t="s">
        <v>37</v>
      </c>
      <c r="D17" s="4">
        <f>'3'!G21</f>
        <v>10860.150000000001</v>
      </c>
    </row>
    <row r="18" spans="1:4" ht="19.5" customHeight="1" x14ac:dyDescent="0.25">
      <c r="A18" s="15" t="s">
        <v>50</v>
      </c>
      <c r="B18" s="8" t="s">
        <v>34</v>
      </c>
      <c r="C18" s="8" t="s">
        <v>51</v>
      </c>
      <c r="D18" s="4">
        <f>'3'!G35</f>
        <v>2301.8999999999996</v>
      </c>
    </row>
    <row r="19" spans="1:4" ht="15.75" x14ac:dyDescent="0.25">
      <c r="A19" s="7" t="s">
        <v>17</v>
      </c>
      <c r="B19" s="8" t="s">
        <v>34</v>
      </c>
      <c r="C19" s="8" t="s">
        <v>38</v>
      </c>
      <c r="D19" s="4">
        <f>'3'!G41</f>
        <v>0</v>
      </c>
    </row>
    <row r="20" spans="1:4" ht="15.75" hidden="1" x14ac:dyDescent="0.25">
      <c r="A20" s="7"/>
      <c r="B20" s="8"/>
      <c r="C20" s="8"/>
      <c r="D20" s="4"/>
    </row>
    <row r="21" spans="1:4" ht="15.75" hidden="1" x14ac:dyDescent="0.25">
      <c r="A21" s="7"/>
      <c r="B21" s="8"/>
      <c r="C21" s="8"/>
      <c r="D21" s="4"/>
    </row>
    <row r="22" spans="1:4" ht="15.75" hidden="1" x14ac:dyDescent="0.25">
      <c r="A22" s="7"/>
      <c r="B22" s="8"/>
      <c r="C22" s="8"/>
      <c r="D22" s="4"/>
    </row>
    <row r="23" spans="1:4" ht="15.75" hidden="1" x14ac:dyDescent="0.25">
      <c r="A23" s="7"/>
      <c r="B23" s="8"/>
      <c r="C23" s="8"/>
      <c r="D23" s="4"/>
    </row>
    <row r="24" spans="1:4" ht="15.75" x14ac:dyDescent="0.25">
      <c r="A24" s="7" t="s">
        <v>22</v>
      </c>
      <c r="B24" s="8" t="s">
        <v>34</v>
      </c>
      <c r="C24" s="8" t="s">
        <v>39</v>
      </c>
      <c r="D24" s="4">
        <f>'3'!G47</f>
        <v>200</v>
      </c>
    </row>
    <row r="25" spans="1:4" ht="15.75" x14ac:dyDescent="0.25">
      <c r="A25" s="9" t="s">
        <v>12</v>
      </c>
      <c r="B25" s="6" t="s">
        <v>40</v>
      </c>
      <c r="C25" s="6" t="s">
        <v>35</v>
      </c>
      <c r="D25" s="5">
        <f>D26</f>
        <v>278.29999999999995</v>
      </c>
    </row>
    <row r="26" spans="1:4" ht="15.75" x14ac:dyDescent="0.25">
      <c r="A26" s="2" t="s">
        <v>18</v>
      </c>
      <c r="B26" s="8" t="s">
        <v>40</v>
      </c>
      <c r="C26" s="8" t="s">
        <v>36</v>
      </c>
      <c r="D26" s="4">
        <f>'3'!G77</f>
        <v>278.29999999999995</v>
      </c>
    </row>
    <row r="27" spans="1:4" ht="31.5" x14ac:dyDescent="0.25">
      <c r="A27" s="3" t="s">
        <v>30</v>
      </c>
      <c r="B27" s="6" t="s">
        <v>36</v>
      </c>
      <c r="C27" s="6" t="s">
        <v>35</v>
      </c>
      <c r="D27" s="5">
        <f>SUM(D28:D29)</f>
        <v>50.199999999999989</v>
      </c>
    </row>
    <row r="28" spans="1:4" ht="47.25" x14ac:dyDescent="0.25">
      <c r="A28" s="7" t="s">
        <v>29</v>
      </c>
      <c r="B28" s="8" t="s">
        <v>36</v>
      </c>
      <c r="C28" s="8" t="s">
        <v>41</v>
      </c>
      <c r="D28" s="4">
        <f>'3'!G90</f>
        <v>50.199999999999989</v>
      </c>
    </row>
    <row r="29" spans="1:4" ht="31.5" x14ac:dyDescent="0.25">
      <c r="A29" s="15" t="s">
        <v>214</v>
      </c>
      <c r="B29" s="8" t="s">
        <v>36</v>
      </c>
      <c r="C29" s="8" t="s">
        <v>215</v>
      </c>
      <c r="D29" s="4">
        <f>'3'!G91</f>
        <v>0</v>
      </c>
    </row>
    <row r="30" spans="1:4" ht="15.75" x14ac:dyDescent="0.25">
      <c r="A30" s="9" t="s">
        <v>19</v>
      </c>
      <c r="B30" s="6" t="s">
        <v>37</v>
      </c>
      <c r="C30" s="6" t="s">
        <v>35</v>
      </c>
      <c r="D30" s="5">
        <f>SUM(D31:D32)</f>
        <v>4056.3</v>
      </c>
    </row>
    <row r="31" spans="1:4" ht="15.75" x14ac:dyDescent="0.25">
      <c r="A31" s="2" t="s">
        <v>49</v>
      </c>
      <c r="B31" s="8" t="s">
        <v>37</v>
      </c>
      <c r="C31" s="8" t="s">
        <v>41</v>
      </c>
      <c r="D31" s="4">
        <f>'3'!G99</f>
        <v>3857.4</v>
      </c>
    </row>
    <row r="32" spans="1:4" ht="23.25" customHeight="1" x14ac:dyDescent="0.25">
      <c r="A32" s="7" t="s">
        <v>32</v>
      </c>
      <c r="B32" s="8" t="s">
        <v>37</v>
      </c>
      <c r="C32" s="8" t="s">
        <v>42</v>
      </c>
      <c r="D32" s="4">
        <f>'3'!G135</f>
        <v>198.9</v>
      </c>
    </row>
    <row r="33" spans="1:4" ht="15.75" x14ac:dyDescent="0.25">
      <c r="A33" s="9" t="s">
        <v>6</v>
      </c>
      <c r="B33" s="6" t="s">
        <v>43</v>
      </c>
      <c r="C33" s="6" t="s">
        <v>35</v>
      </c>
      <c r="D33" s="5">
        <f>SUM(D34:D37)</f>
        <v>8722.0999999999985</v>
      </c>
    </row>
    <row r="34" spans="1:4" ht="15.75" x14ac:dyDescent="0.25">
      <c r="A34" s="2" t="s">
        <v>20</v>
      </c>
      <c r="B34" s="8" t="s">
        <v>43</v>
      </c>
      <c r="C34" s="8" t="s">
        <v>34</v>
      </c>
      <c r="D34" s="4">
        <f>'3'!G144</f>
        <v>7564.2999999999993</v>
      </c>
    </row>
    <row r="35" spans="1:4" ht="15.75" x14ac:dyDescent="0.25">
      <c r="A35" s="2" t="s">
        <v>7</v>
      </c>
      <c r="B35" s="8" t="s">
        <v>43</v>
      </c>
      <c r="C35" s="8" t="s">
        <v>40</v>
      </c>
      <c r="D35" s="4">
        <f>'3'!G161</f>
        <v>0</v>
      </c>
    </row>
    <row r="36" spans="1:4" ht="15.75" x14ac:dyDescent="0.25">
      <c r="A36" s="2" t="s">
        <v>21</v>
      </c>
      <c r="B36" s="8" t="s">
        <v>43</v>
      </c>
      <c r="C36" s="8" t="s">
        <v>36</v>
      </c>
      <c r="D36" s="4">
        <f>'3'!G185</f>
        <v>484</v>
      </c>
    </row>
    <row r="37" spans="1:4" ht="31.5" x14ac:dyDescent="0.25">
      <c r="A37" s="20" t="s">
        <v>245</v>
      </c>
      <c r="B37" s="8" t="s">
        <v>43</v>
      </c>
      <c r="C37" s="8" t="s">
        <v>43</v>
      </c>
      <c r="D37" s="4">
        <f>'3'!G222</f>
        <v>673.8</v>
      </c>
    </row>
    <row r="38" spans="1:4" ht="15.75" x14ac:dyDescent="0.25">
      <c r="A38" s="3" t="s">
        <v>33</v>
      </c>
      <c r="B38" s="6" t="s">
        <v>44</v>
      </c>
      <c r="C38" s="6" t="s">
        <v>35</v>
      </c>
      <c r="D38" s="5">
        <f>SUM(D39:D40)</f>
        <v>1263.1999999999998</v>
      </c>
    </row>
    <row r="39" spans="1:4" ht="15.75" x14ac:dyDescent="0.25">
      <c r="A39" s="7" t="s">
        <v>11</v>
      </c>
      <c r="B39" s="8" t="s">
        <v>44</v>
      </c>
      <c r="C39" s="8" t="s">
        <v>34</v>
      </c>
      <c r="D39" s="4">
        <f>'3'!G224</f>
        <v>673.8</v>
      </c>
    </row>
    <row r="40" spans="1:4" ht="19.5" customHeight="1" x14ac:dyDescent="0.25">
      <c r="A40" s="7" t="s">
        <v>25</v>
      </c>
      <c r="B40" s="8" t="s">
        <v>44</v>
      </c>
      <c r="C40" s="8" t="s">
        <v>37</v>
      </c>
      <c r="D40" s="4">
        <f>'3'!G263</f>
        <v>589.4</v>
      </c>
    </row>
    <row r="41" spans="1:4" ht="15.75" x14ac:dyDescent="0.25">
      <c r="A41" s="10" t="s">
        <v>26</v>
      </c>
      <c r="B41" s="6" t="s">
        <v>45</v>
      </c>
      <c r="C41" s="6" t="s">
        <v>35</v>
      </c>
      <c r="D41" s="5">
        <f>SUM(D42:D43)</f>
        <v>372.1</v>
      </c>
    </row>
    <row r="42" spans="1:4" ht="15.75" x14ac:dyDescent="0.25">
      <c r="A42" s="2" t="s">
        <v>23</v>
      </c>
      <c r="B42" s="8" t="s">
        <v>45</v>
      </c>
      <c r="C42" s="8" t="s">
        <v>34</v>
      </c>
      <c r="D42" s="4">
        <f>'3'!G280</f>
        <v>372.1</v>
      </c>
    </row>
    <row r="43" spans="1:4" ht="15.75" x14ac:dyDescent="0.25">
      <c r="A43" s="15" t="s">
        <v>246</v>
      </c>
      <c r="B43" s="8" t="s">
        <v>45</v>
      </c>
      <c r="C43" s="8" t="s">
        <v>36</v>
      </c>
      <c r="D43" s="4">
        <f>'3'!G286</f>
        <v>0</v>
      </c>
    </row>
    <row r="44" spans="1:4" ht="15.75" x14ac:dyDescent="0.25">
      <c r="A44" s="3" t="s">
        <v>8</v>
      </c>
      <c r="B44" s="6" t="s">
        <v>38</v>
      </c>
      <c r="C44" s="6" t="s">
        <v>35</v>
      </c>
      <c r="D44" s="5">
        <f>D45</f>
        <v>2109.6999999999998</v>
      </c>
    </row>
    <row r="45" spans="1:4" ht="21.75" customHeight="1" x14ac:dyDescent="0.25">
      <c r="A45" s="7" t="s">
        <v>28</v>
      </c>
      <c r="B45" s="11" t="s">
        <v>38</v>
      </c>
      <c r="C45" s="11" t="s">
        <v>43</v>
      </c>
      <c r="D45" s="4">
        <f>'3'!G295</f>
        <v>2109.6999999999998</v>
      </c>
    </row>
    <row r="46" spans="1:4" ht="15.75" x14ac:dyDescent="0.25">
      <c r="A46" s="10" t="s">
        <v>243</v>
      </c>
      <c r="B46" s="6" t="s">
        <v>42</v>
      </c>
      <c r="C46" s="6" t="s">
        <v>35</v>
      </c>
      <c r="D46" s="5">
        <f>SUM(D47)</f>
        <v>0</v>
      </c>
    </row>
    <row r="47" spans="1:4" ht="15.75" x14ac:dyDescent="0.25">
      <c r="A47" s="2" t="s">
        <v>244</v>
      </c>
      <c r="B47" s="8" t="s">
        <v>42</v>
      </c>
      <c r="C47" s="8" t="s">
        <v>40</v>
      </c>
      <c r="D47" s="4">
        <f>'3'!G315</f>
        <v>0</v>
      </c>
    </row>
  </sheetData>
  <mergeCells count="5">
    <mergeCell ref="A8:D8"/>
    <mergeCell ref="A10:A13"/>
    <mergeCell ref="C10:C13"/>
    <mergeCell ref="B10:B13"/>
    <mergeCell ref="D11:D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tabSelected="1" topLeftCell="A257" zoomScaleNormal="100" workbookViewId="0">
      <selection activeCell="I290" sqref="I290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2.7109375" style="1" bestFit="1" customWidth="1"/>
    <col min="9" max="16384" width="9.140625" style="1"/>
  </cols>
  <sheetData>
    <row r="1" spans="1:10" ht="15.75" x14ac:dyDescent="0.25">
      <c r="C1" s="79"/>
      <c r="F1" s="80"/>
      <c r="G1" s="81" t="s">
        <v>263</v>
      </c>
      <c r="H1" s="22"/>
      <c r="I1" s="22"/>
      <c r="J1" s="22"/>
    </row>
    <row r="2" spans="1:10" ht="15.75" x14ac:dyDescent="0.25">
      <c r="C2" s="79"/>
      <c r="F2" s="79"/>
      <c r="G2" s="82" t="s">
        <v>264</v>
      </c>
      <c r="H2" s="23"/>
      <c r="I2" s="23"/>
      <c r="J2" s="23"/>
    </row>
    <row r="3" spans="1:10" ht="15.75" x14ac:dyDescent="0.25">
      <c r="C3" s="79"/>
      <c r="F3" s="79"/>
      <c r="G3" s="82" t="s">
        <v>265</v>
      </c>
      <c r="H3" s="23"/>
      <c r="I3" s="23"/>
      <c r="J3" s="23"/>
    </row>
    <row r="4" spans="1:10" ht="15.75" x14ac:dyDescent="0.25">
      <c r="C4" s="79"/>
      <c r="F4" s="79"/>
      <c r="G4" s="82" t="s">
        <v>266</v>
      </c>
      <c r="H4" s="23"/>
      <c r="I4" s="23"/>
      <c r="J4" s="23"/>
    </row>
    <row r="5" spans="1:10" ht="15.75" x14ac:dyDescent="0.25">
      <c r="C5" s="79"/>
      <c r="F5" s="79"/>
      <c r="G5" s="82" t="s">
        <v>267</v>
      </c>
      <c r="H5" s="21"/>
      <c r="I5" s="21"/>
      <c r="J5" s="21"/>
    </row>
    <row r="6" spans="1:10" ht="15.75" x14ac:dyDescent="0.25">
      <c r="C6" s="79"/>
      <c r="F6" s="79"/>
      <c r="G6" s="82" t="s">
        <v>268</v>
      </c>
    </row>
    <row r="7" spans="1:10" ht="34.5" customHeight="1" x14ac:dyDescent="0.2">
      <c r="B7" s="79"/>
      <c r="C7" s="79"/>
      <c r="F7" s="79"/>
    </row>
    <row r="8" spans="1:10" ht="36.75" customHeight="1" x14ac:dyDescent="0.25">
      <c r="A8" s="123" t="s">
        <v>272</v>
      </c>
      <c r="B8" s="123"/>
      <c r="C8" s="123"/>
      <c r="D8" s="123"/>
      <c r="E8" s="123"/>
      <c r="F8" s="123"/>
      <c r="G8" s="124"/>
    </row>
    <row r="10" spans="1:10" x14ac:dyDescent="0.2">
      <c r="A10" s="85" t="s">
        <v>0</v>
      </c>
      <c r="B10" s="85" t="s">
        <v>47</v>
      </c>
      <c r="C10" s="85" t="s">
        <v>2</v>
      </c>
      <c r="D10" s="85" t="s">
        <v>3</v>
      </c>
      <c r="E10" s="85" t="s">
        <v>1</v>
      </c>
      <c r="F10" s="86" t="s">
        <v>4</v>
      </c>
      <c r="G10" s="87">
        <v>2019</v>
      </c>
    </row>
    <row r="11" spans="1:10" x14ac:dyDescent="0.2">
      <c r="A11" s="88"/>
      <c r="B11" s="88"/>
      <c r="C11" s="88"/>
      <c r="D11" s="88"/>
      <c r="E11" s="88"/>
      <c r="F11" s="89"/>
      <c r="G11" s="87" t="s">
        <v>5</v>
      </c>
    </row>
    <row r="12" spans="1:10" ht="29.25" x14ac:dyDescent="0.25">
      <c r="A12" s="25" t="s">
        <v>24</v>
      </c>
      <c r="B12" s="26">
        <v>911</v>
      </c>
      <c r="C12" s="27" t="s">
        <v>14</v>
      </c>
      <c r="D12" s="27" t="s">
        <v>14</v>
      </c>
      <c r="E12" s="27" t="s">
        <v>14</v>
      </c>
      <c r="F12" s="27" t="s">
        <v>14</v>
      </c>
      <c r="G12" s="28">
        <f>SUM(G13,G77,G84,G97,G140,G241,G288,G301,)</f>
        <v>49267.609999999993</v>
      </c>
      <c r="H12" s="16"/>
      <c r="I12" s="16"/>
    </row>
    <row r="13" spans="1:10" ht="14.25" x14ac:dyDescent="0.2">
      <c r="A13" s="29" t="s">
        <v>15</v>
      </c>
      <c r="B13" s="37">
        <v>911</v>
      </c>
      <c r="C13" s="56" t="s">
        <v>34</v>
      </c>
      <c r="D13" s="56" t="s">
        <v>35</v>
      </c>
      <c r="E13" s="55" t="s">
        <v>14</v>
      </c>
      <c r="F13" s="55" t="s">
        <v>14</v>
      </c>
      <c r="G13" s="57">
        <f>G14+G21+G38+G50+G44</f>
        <v>12285.810000000001</v>
      </c>
      <c r="H13" s="16"/>
    </row>
    <row r="14" spans="1:10" ht="39" x14ac:dyDescent="0.25">
      <c r="A14" s="29" t="s">
        <v>208</v>
      </c>
      <c r="B14" s="59"/>
      <c r="C14" s="36" t="s">
        <v>34</v>
      </c>
      <c r="D14" s="36" t="s">
        <v>36</v>
      </c>
      <c r="E14" s="36"/>
      <c r="F14" s="36"/>
      <c r="G14" s="60">
        <f>G15</f>
        <v>344.76</v>
      </c>
    </row>
    <row r="15" spans="1:10" ht="15" x14ac:dyDescent="0.25">
      <c r="A15" s="32" t="s">
        <v>159</v>
      </c>
      <c r="B15" s="59"/>
      <c r="C15" s="34" t="s">
        <v>34</v>
      </c>
      <c r="D15" s="34" t="s">
        <v>36</v>
      </c>
      <c r="E15" s="34" t="s">
        <v>85</v>
      </c>
      <c r="F15" s="36"/>
      <c r="G15" s="61">
        <f>G16</f>
        <v>344.76</v>
      </c>
      <c r="H15" s="58"/>
    </row>
    <row r="16" spans="1:10" ht="25.5" x14ac:dyDescent="0.2">
      <c r="A16" s="32" t="s">
        <v>52</v>
      </c>
      <c r="B16" s="38"/>
      <c r="C16" s="34" t="s">
        <v>34</v>
      </c>
      <c r="D16" s="34" t="s">
        <v>36</v>
      </c>
      <c r="E16" s="34" t="s">
        <v>82</v>
      </c>
      <c r="F16" s="34"/>
      <c r="G16" s="90">
        <f>G18+G19</f>
        <v>344.76</v>
      </c>
    </row>
    <row r="17" spans="1:13" x14ac:dyDescent="0.2">
      <c r="A17" s="43" t="s">
        <v>161</v>
      </c>
      <c r="B17" s="38"/>
      <c r="C17" s="34" t="s">
        <v>34</v>
      </c>
      <c r="D17" s="34" t="s">
        <v>36</v>
      </c>
      <c r="E17" s="34" t="s">
        <v>160</v>
      </c>
      <c r="F17" s="34"/>
      <c r="G17" s="90">
        <f>G18</f>
        <v>192.96</v>
      </c>
    </row>
    <row r="18" spans="1:13" ht="25.5" x14ac:dyDescent="0.2">
      <c r="A18" s="32" t="s">
        <v>79</v>
      </c>
      <c r="B18" s="38"/>
      <c r="C18" s="34" t="s">
        <v>34</v>
      </c>
      <c r="D18" s="34" t="s">
        <v>36</v>
      </c>
      <c r="E18" s="34" t="s">
        <v>83</v>
      </c>
      <c r="F18" s="34" t="s">
        <v>80</v>
      </c>
      <c r="G18" s="91">
        <v>192.96</v>
      </c>
    </row>
    <row r="19" spans="1:13" ht="27" customHeight="1" x14ac:dyDescent="0.2">
      <c r="A19" s="32" t="s">
        <v>53</v>
      </c>
      <c r="B19" s="38"/>
      <c r="C19" s="34" t="s">
        <v>34</v>
      </c>
      <c r="D19" s="34" t="s">
        <v>36</v>
      </c>
      <c r="E19" s="34" t="s">
        <v>84</v>
      </c>
      <c r="F19" s="92"/>
      <c r="G19" s="90">
        <f>G20</f>
        <v>151.80000000000001</v>
      </c>
    </row>
    <row r="20" spans="1:13" x14ac:dyDescent="0.2">
      <c r="A20" s="32" t="s">
        <v>54</v>
      </c>
      <c r="B20" s="38"/>
      <c r="C20" s="34" t="s">
        <v>34</v>
      </c>
      <c r="D20" s="34" t="s">
        <v>36</v>
      </c>
      <c r="E20" s="34" t="s">
        <v>84</v>
      </c>
      <c r="F20" s="34" t="s">
        <v>55</v>
      </c>
      <c r="G20" s="90">
        <f>153-1.2</f>
        <v>151.80000000000001</v>
      </c>
    </row>
    <row r="21" spans="1:13" ht="39" customHeight="1" x14ac:dyDescent="0.25">
      <c r="A21" s="29" t="s">
        <v>16</v>
      </c>
      <c r="B21" s="38"/>
      <c r="C21" s="36" t="s">
        <v>34</v>
      </c>
      <c r="D21" s="36" t="s">
        <v>37</v>
      </c>
      <c r="E21" s="26" t="s">
        <v>14</v>
      </c>
      <c r="F21" s="26" t="s">
        <v>14</v>
      </c>
      <c r="G21" s="28">
        <f>G22</f>
        <v>10860.150000000001</v>
      </c>
      <c r="H21" s="121"/>
      <c r="I21" s="122"/>
      <c r="J21" s="122"/>
      <c r="K21" s="122"/>
      <c r="L21" s="122"/>
      <c r="M21" s="122"/>
    </row>
    <row r="22" spans="1:13" x14ac:dyDescent="0.2">
      <c r="A22" s="39" t="s">
        <v>76</v>
      </c>
      <c r="B22" s="38"/>
      <c r="C22" s="34" t="s">
        <v>34</v>
      </c>
      <c r="D22" s="34" t="s">
        <v>37</v>
      </c>
      <c r="E22" s="34" t="s">
        <v>85</v>
      </c>
      <c r="F22" s="92" t="s">
        <v>14</v>
      </c>
      <c r="G22" s="90">
        <f>SUM(G23,G27)</f>
        <v>10860.150000000001</v>
      </c>
    </row>
    <row r="23" spans="1:13" x14ac:dyDescent="0.2">
      <c r="A23" s="32" t="s">
        <v>56</v>
      </c>
      <c r="B23" s="38"/>
      <c r="C23" s="34" t="s">
        <v>34</v>
      </c>
      <c r="D23" s="34" t="s">
        <v>37</v>
      </c>
      <c r="E23" s="34" t="s">
        <v>87</v>
      </c>
      <c r="F23" s="92" t="s">
        <v>14</v>
      </c>
      <c r="G23" s="90">
        <f>SUM(G25,)</f>
        <v>1212.0999999999999</v>
      </c>
    </row>
    <row r="24" spans="1:13" x14ac:dyDescent="0.2">
      <c r="A24" s="43" t="s">
        <v>161</v>
      </c>
      <c r="B24" s="38"/>
      <c r="C24" s="34" t="s">
        <v>34</v>
      </c>
      <c r="D24" s="34" t="s">
        <v>37</v>
      </c>
      <c r="E24" s="34" t="s">
        <v>162</v>
      </c>
      <c r="F24" s="92"/>
      <c r="G24" s="90">
        <f>G23</f>
        <v>1212.0999999999999</v>
      </c>
    </row>
    <row r="25" spans="1:13" ht="25.5" x14ac:dyDescent="0.2">
      <c r="A25" s="39" t="s">
        <v>58</v>
      </c>
      <c r="B25" s="38"/>
      <c r="C25" s="62" t="s">
        <v>34</v>
      </c>
      <c r="D25" s="62" t="s">
        <v>37</v>
      </c>
      <c r="E25" s="62" t="s">
        <v>86</v>
      </c>
      <c r="F25" s="63"/>
      <c r="G25" s="64">
        <f>G26</f>
        <v>1212.0999999999999</v>
      </c>
    </row>
    <row r="26" spans="1:13" ht="26.25" customHeight="1" x14ac:dyDescent="0.2">
      <c r="A26" s="43" t="s">
        <v>209</v>
      </c>
      <c r="B26" s="38"/>
      <c r="C26" s="34" t="s">
        <v>34</v>
      </c>
      <c r="D26" s="34" t="s">
        <v>37</v>
      </c>
      <c r="E26" s="34" t="s">
        <v>86</v>
      </c>
      <c r="F26" s="92">
        <v>120</v>
      </c>
      <c r="G26" s="102">
        <f>940.7+271.4</f>
        <v>1212.0999999999999</v>
      </c>
    </row>
    <row r="27" spans="1:13" ht="25.5" x14ac:dyDescent="0.2">
      <c r="A27" s="39" t="s">
        <v>57</v>
      </c>
      <c r="B27" s="65"/>
      <c r="C27" s="66" t="s">
        <v>34</v>
      </c>
      <c r="D27" s="66" t="s">
        <v>37</v>
      </c>
      <c r="E27" s="66" t="s">
        <v>82</v>
      </c>
      <c r="F27" s="40"/>
      <c r="G27" s="93">
        <f>G28+G34+G36+G30+G32</f>
        <v>9648.0500000000011</v>
      </c>
    </row>
    <row r="28" spans="1:13" ht="25.5" x14ac:dyDescent="0.2">
      <c r="A28" s="39" t="s">
        <v>58</v>
      </c>
      <c r="B28" s="65"/>
      <c r="C28" s="68" t="s">
        <v>34</v>
      </c>
      <c r="D28" s="68" t="s">
        <v>37</v>
      </c>
      <c r="E28" s="67" t="s">
        <v>88</v>
      </c>
      <c r="F28" s="67" t="s">
        <v>14</v>
      </c>
      <c r="G28" s="94">
        <f>G29</f>
        <v>7041.05</v>
      </c>
    </row>
    <row r="29" spans="1:13" ht="25.5" x14ac:dyDescent="0.2">
      <c r="A29" s="43" t="s">
        <v>81</v>
      </c>
      <c r="B29" s="65"/>
      <c r="C29" s="44" t="s">
        <v>34</v>
      </c>
      <c r="D29" s="44" t="s">
        <v>37</v>
      </c>
      <c r="E29" s="44" t="s">
        <v>88</v>
      </c>
      <c r="F29" s="33">
        <v>120</v>
      </c>
      <c r="G29" s="102">
        <f>5144.6+1.2+1895.2+0.05</f>
        <v>7041.05</v>
      </c>
    </row>
    <row r="30" spans="1:13" ht="51" x14ac:dyDescent="0.2">
      <c r="A30" s="43" t="s">
        <v>273</v>
      </c>
      <c r="B30" s="65"/>
      <c r="C30" s="69" t="s">
        <v>34</v>
      </c>
      <c r="D30" s="69" t="s">
        <v>37</v>
      </c>
      <c r="E30" s="69" t="s">
        <v>274</v>
      </c>
      <c r="F30" s="70"/>
      <c r="G30" s="71">
        <f>G31</f>
        <v>146</v>
      </c>
    </row>
    <row r="31" spans="1:13" ht="25.5" x14ac:dyDescent="0.2">
      <c r="A31" s="43" t="s">
        <v>81</v>
      </c>
      <c r="B31" s="65"/>
      <c r="C31" s="69" t="s">
        <v>34</v>
      </c>
      <c r="D31" s="69" t="s">
        <v>37</v>
      </c>
      <c r="E31" s="69" t="s">
        <v>274</v>
      </c>
      <c r="F31" s="33">
        <v>120</v>
      </c>
      <c r="G31" s="103">
        <f>112.135+33.865</f>
        <v>146</v>
      </c>
    </row>
    <row r="32" spans="1:13" ht="38.25" x14ac:dyDescent="0.2">
      <c r="A32" s="43" t="s">
        <v>337</v>
      </c>
      <c r="B32" s="65"/>
      <c r="C32" s="69" t="s">
        <v>34</v>
      </c>
      <c r="D32" s="69" t="s">
        <v>37</v>
      </c>
      <c r="E32" s="69" t="s">
        <v>336</v>
      </c>
      <c r="F32" s="33"/>
      <c r="G32" s="71">
        <f>G33</f>
        <v>73</v>
      </c>
    </row>
    <row r="33" spans="1:7" ht="25.5" x14ac:dyDescent="0.2">
      <c r="A33" s="43" t="s">
        <v>81</v>
      </c>
      <c r="B33" s="65"/>
      <c r="C33" s="69" t="s">
        <v>34</v>
      </c>
      <c r="D33" s="69" t="s">
        <v>37</v>
      </c>
      <c r="E33" s="69" t="s">
        <v>336</v>
      </c>
      <c r="F33" s="33">
        <v>120</v>
      </c>
      <c r="G33" s="103">
        <v>73</v>
      </c>
    </row>
    <row r="34" spans="1:7" ht="25.5" x14ac:dyDescent="0.2">
      <c r="A34" s="43" t="s">
        <v>207</v>
      </c>
      <c r="B34" s="65"/>
      <c r="C34" s="69" t="s">
        <v>34</v>
      </c>
      <c r="D34" s="69" t="s">
        <v>37</v>
      </c>
      <c r="E34" s="69" t="s">
        <v>83</v>
      </c>
      <c r="F34" s="70"/>
      <c r="G34" s="71">
        <f>G35+G37</f>
        <v>2301.8999999999996</v>
      </c>
    </row>
    <row r="35" spans="1:7" ht="25.5" x14ac:dyDescent="0.2">
      <c r="A35" s="32" t="s">
        <v>79</v>
      </c>
      <c r="B35" s="65"/>
      <c r="C35" s="44" t="s">
        <v>34</v>
      </c>
      <c r="D35" s="44" t="s">
        <v>37</v>
      </c>
      <c r="E35" s="44" t="s">
        <v>83</v>
      </c>
      <c r="F35" s="44" t="s">
        <v>80</v>
      </c>
      <c r="G35" s="104">
        <f>1541.1+760.8</f>
        <v>2301.8999999999996</v>
      </c>
    </row>
    <row r="36" spans="1:7" ht="25.5" x14ac:dyDescent="0.2">
      <c r="A36" s="32" t="s">
        <v>275</v>
      </c>
      <c r="B36" s="65"/>
      <c r="C36" s="44" t="s">
        <v>34</v>
      </c>
      <c r="D36" s="44" t="s">
        <v>37</v>
      </c>
      <c r="E36" s="44" t="s">
        <v>83</v>
      </c>
      <c r="F36" s="44" t="s">
        <v>276</v>
      </c>
      <c r="G36" s="104">
        <f>4.1+82</f>
        <v>86.1</v>
      </c>
    </row>
    <row r="37" spans="1:7" x14ac:dyDescent="0.2">
      <c r="A37" s="41" t="s">
        <v>78</v>
      </c>
      <c r="B37" s="65"/>
      <c r="C37" s="44" t="s">
        <v>34</v>
      </c>
      <c r="D37" s="44" t="s">
        <v>37</v>
      </c>
      <c r="E37" s="44" t="s">
        <v>83</v>
      </c>
      <c r="F37" s="44" t="s">
        <v>202</v>
      </c>
      <c r="G37" s="52"/>
    </row>
    <row r="38" spans="1:7" ht="15" x14ac:dyDescent="0.25">
      <c r="A38" s="47" t="s">
        <v>17</v>
      </c>
      <c r="B38" s="40"/>
      <c r="C38" s="72" t="s">
        <v>34</v>
      </c>
      <c r="D38" s="72" t="s">
        <v>38</v>
      </c>
      <c r="E38" s="35"/>
      <c r="F38" s="35"/>
      <c r="G38" s="28">
        <f>SUM(G39)</f>
        <v>0</v>
      </c>
    </row>
    <row r="39" spans="1:7" x14ac:dyDescent="0.2">
      <c r="A39" s="39" t="s">
        <v>59</v>
      </c>
      <c r="B39" s="40"/>
      <c r="C39" s="66" t="s">
        <v>34</v>
      </c>
      <c r="D39" s="66" t="s">
        <v>38</v>
      </c>
      <c r="E39" s="40" t="s">
        <v>89</v>
      </c>
      <c r="F39" s="40"/>
      <c r="G39" s="90">
        <f>SUM(G40)</f>
        <v>0</v>
      </c>
    </row>
    <row r="40" spans="1:7" x14ac:dyDescent="0.2">
      <c r="A40" s="39" t="s">
        <v>77</v>
      </c>
      <c r="B40" s="40"/>
      <c r="C40" s="66" t="s">
        <v>34</v>
      </c>
      <c r="D40" s="66" t="s">
        <v>38</v>
      </c>
      <c r="E40" s="40" t="s">
        <v>90</v>
      </c>
      <c r="F40" s="40" t="s">
        <v>14</v>
      </c>
      <c r="G40" s="90">
        <f>SUM(G43)</f>
        <v>0</v>
      </c>
    </row>
    <row r="41" spans="1:7" x14ac:dyDescent="0.2">
      <c r="A41" s="39" t="s">
        <v>77</v>
      </c>
      <c r="B41" s="40"/>
      <c r="C41" s="66" t="s">
        <v>34</v>
      </c>
      <c r="D41" s="66" t="s">
        <v>38</v>
      </c>
      <c r="E41" s="40" t="s">
        <v>107</v>
      </c>
      <c r="F41" s="40"/>
      <c r="G41" s="90">
        <f>G42</f>
        <v>0</v>
      </c>
    </row>
    <row r="42" spans="1:7" x14ac:dyDescent="0.2">
      <c r="A42" s="39" t="s">
        <v>61</v>
      </c>
      <c r="B42" s="40"/>
      <c r="C42" s="66" t="s">
        <v>34</v>
      </c>
      <c r="D42" s="66" t="s">
        <v>38</v>
      </c>
      <c r="E42" s="66" t="s">
        <v>91</v>
      </c>
      <c r="F42" s="66" t="s">
        <v>14</v>
      </c>
      <c r="G42" s="90">
        <f>G43</f>
        <v>0</v>
      </c>
    </row>
    <row r="43" spans="1:7" x14ac:dyDescent="0.2">
      <c r="A43" s="39" t="s">
        <v>61</v>
      </c>
      <c r="B43" s="40"/>
      <c r="C43" s="66" t="s">
        <v>34</v>
      </c>
      <c r="D43" s="66" t="s">
        <v>38</v>
      </c>
      <c r="E43" s="66" t="s">
        <v>91</v>
      </c>
      <c r="F43" s="66" t="s">
        <v>62</v>
      </c>
      <c r="G43" s="90">
        <v>0</v>
      </c>
    </row>
    <row r="44" spans="1:7" x14ac:dyDescent="0.2">
      <c r="A44" s="47" t="s">
        <v>50</v>
      </c>
      <c r="B44" s="40"/>
      <c r="C44" s="95" t="s">
        <v>34</v>
      </c>
      <c r="D44" s="95" t="s">
        <v>51</v>
      </c>
      <c r="E44" s="66"/>
      <c r="F44" s="66"/>
      <c r="G44" s="90">
        <f>G45</f>
        <v>200</v>
      </c>
    </row>
    <row r="45" spans="1:7" x14ac:dyDescent="0.2">
      <c r="A45" s="39" t="s">
        <v>59</v>
      </c>
      <c r="B45" s="40"/>
      <c r="C45" s="66" t="s">
        <v>34</v>
      </c>
      <c r="D45" s="66" t="s">
        <v>51</v>
      </c>
      <c r="E45" s="40" t="s">
        <v>89</v>
      </c>
      <c r="F45" s="66"/>
      <c r="G45" s="90">
        <f>G46</f>
        <v>200</v>
      </c>
    </row>
    <row r="46" spans="1:7" x14ac:dyDescent="0.2">
      <c r="A46" s="39" t="s">
        <v>77</v>
      </c>
      <c r="B46" s="40"/>
      <c r="C46" s="66" t="s">
        <v>34</v>
      </c>
      <c r="D46" s="66" t="s">
        <v>51</v>
      </c>
      <c r="E46" s="40" t="s">
        <v>90</v>
      </c>
      <c r="F46" s="66"/>
      <c r="G46" s="90">
        <f>G47</f>
        <v>200</v>
      </c>
    </row>
    <row r="47" spans="1:7" ht="15.75" customHeight="1" x14ac:dyDescent="0.2">
      <c r="A47" s="39" t="s">
        <v>77</v>
      </c>
      <c r="B47" s="40"/>
      <c r="C47" s="66" t="s">
        <v>34</v>
      </c>
      <c r="D47" s="66" t="s">
        <v>51</v>
      </c>
      <c r="E47" s="40" t="s">
        <v>107</v>
      </c>
      <c r="F47" s="66"/>
      <c r="G47" s="90">
        <f>G48</f>
        <v>200</v>
      </c>
    </row>
    <row r="48" spans="1:7" ht="28.5" customHeight="1" x14ac:dyDescent="0.2">
      <c r="A48" s="39" t="s">
        <v>255</v>
      </c>
      <c r="B48" s="40"/>
      <c r="C48" s="66" t="s">
        <v>34</v>
      </c>
      <c r="D48" s="66" t="s">
        <v>51</v>
      </c>
      <c r="E48" s="40" t="s">
        <v>254</v>
      </c>
      <c r="F48" s="66"/>
      <c r="G48" s="90">
        <f>G49</f>
        <v>200</v>
      </c>
    </row>
    <row r="49" spans="1:7" ht="39" customHeight="1" x14ac:dyDescent="0.2">
      <c r="A49" s="32" t="s">
        <v>79</v>
      </c>
      <c r="B49" s="40"/>
      <c r="C49" s="66" t="s">
        <v>34</v>
      </c>
      <c r="D49" s="66" t="s">
        <v>51</v>
      </c>
      <c r="E49" s="40" t="s">
        <v>254</v>
      </c>
      <c r="F49" s="66" t="s">
        <v>80</v>
      </c>
      <c r="G49" s="90">
        <v>200</v>
      </c>
    </row>
    <row r="50" spans="1:7" ht="24.75" customHeight="1" x14ac:dyDescent="0.25">
      <c r="A50" s="29" t="s">
        <v>22</v>
      </c>
      <c r="B50" s="38"/>
      <c r="C50" s="36" t="s">
        <v>34</v>
      </c>
      <c r="D50" s="36" t="s">
        <v>39</v>
      </c>
      <c r="E50" s="36"/>
      <c r="F50" s="36"/>
      <c r="G50" s="28">
        <f>G51</f>
        <v>880.90000000000009</v>
      </c>
    </row>
    <row r="51" spans="1:7" ht="26.25" customHeight="1" x14ac:dyDescent="0.2">
      <c r="A51" s="39" t="s">
        <v>59</v>
      </c>
      <c r="B51" s="40"/>
      <c r="C51" s="66" t="s">
        <v>34</v>
      </c>
      <c r="D51" s="66" t="s">
        <v>39</v>
      </c>
      <c r="E51" s="66" t="s">
        <v>89</v>
      </c>
      <c r="F51" s="34"/>
      <c r="G51" s="90">
        <f>G52</f>
        <v>880.90000000000009</v>
      </c>
    </row>
    <row r="52" spans="1:7" ht="15.75" customHeight="1" x14ac:dyDescent="0.2">
      <c r="A52" s="39" t="s">
        <v>77</v>
      </c>
      <c r="B52" s="40"/>
      <c r="C52" s="66" t="s">
        <v>34</v>
      </c>
      <c r="D52" s="66" t="s">
        <v>39</v>
      </c>
      <c r="E52" s="66" t="s">
        <v>90</v>
      </c>
      <c r="F52" s="34"/>
      <c r="G52" s="90">
        <f>G54+G57+G63+G65+G67+G69+G73+G75+G59+G61+G71</f>
        <v>880.90000000000009</v>
      </c>
    </row>
    <row r="53" spans="1:7" x14ac:dyDescent="0.2">
      <c r="A53" s="39" t="s">
        <v>77</v>
      </c>
      <c r="B53" s="40"/>
      <c r="C53" s="66" t="s">
        <v>34</v>
      </c>
      <c r="D53" s="66" t="s">
        <v>39</v>
      </c>
      <c r="E53" s="66" t="s">
        <v>107</v>
      </c>
      <c r="F53" s="34"/>
      <c r="G53" s="90">
        <f>G52</f>
        <v>880.90000000000009</v>
      </c>
    </row>
    <row r="54" spans="1:7" ht="25.5" x14ac:dyDescent="0.2">
      <c r="A54" s="39" t="s">
        <v>210</v>
      </c>
      <c r="B54" s="40"/>
      <c r="C54" s="44" t="s">
        <v>34</v>
      </c>
      <c r="D54" s="44" t="s">
        <v>39</v>
      </c>
      <c r="E54" s="44" t="s">
        <v>92</v>
      </c>
      <c r="F54" s="33"/>
      <c r="G54" s="90">
        <f>G55+G56</f>
        <v>103</v>
      </c>
    </row>
    <row r="55" spans="1:7" ht="25.5" x14ac:dyDescent="0.2">
      <c r="A55" s="32" t="s">
        <v>79</v>
      </c>
      <c r="B55" s="33"/>
      <c r="C55" s="44" t="s">
        <v>34</v>
      </c>
      <c r="D55" s="44" t="s">
        <v>39</v>
      </c>
      <c r="E55" s="44" t="s">
        <v>92</v>
      </c>
      <c r="F55" s="33">
        <v>240</v>
      </c>
      <c r="G55" s="102">
        <v>102.8</v>
      </c>
    </row>
    <row r="56" spans="1:7" x14ac:dyDescent="0.2">
      <c r="A56" s="41" t="s">
        <v>78</v>
      </c>
      <c r="B56" s="33"/>
      <c r="C56" s="44" t="s">
        <v>34</v>
      </c>
      <c r="D56" s="44" t="s">
        <v>39</v>
      </c>
      <c r="E56" s="44" t="s">
        <v>92</v>
      </c>
      <c r="F56" s="33">
        <v>850</v>
      </c>
      <c r="G56" s="102">
        <v>0.2</v>
      </c>
    </row>
    <row r="57" spans="1:7" x14ac:dyDescent="0.2">
      <c r="A57" s="32" t="s">
        <v>48</v>
      </c>
      <c r="B57" s="38"/>
      <c r="C57" s="34" t="s">
        <v>34</v>
      </c>
      <c r="D57" s="34" t="s">
        <v>39</v>
      </c>
      <c r="E57" s="44" t="s">
        <v>93</v>
      </c>
      <c r="F57" s="33"/>
      <c r="G57" s="90">
        <f>G58</f>
        <v>203</v>
      </c>
    </row>
    <row r="58" spans="1:7" ht="25.5" x14ac:dyDescent="0.2">
      <c r="A58" s="32" t="s">
        <v>79</v>
      </c>
      <c r="B58" s="38"/>
      <c r="C58" s="34" t="s">
        <v>34</v>
      </c>
      <c r="D58" s="34" t="s">
        <v>39</v>
      </c>
      <c r="E58" s="44" t="s">
        <v>93</v>
      </c>
      <c r="F58" s="33">
        <v>240</v>
      </c>
      <c r="G58" s="102">
        <f>150-100+68.5+58+73-46.5</f>
        <v>203</v>
      </c>
    </row>
    <row r="59" spans="1:7" ht="25.5" x14ac:dyDescent="0.2">
      <c r="A59" s="32" t="s">
        <v>211</v>
      </c>
      <c r="B59" s="51"/>
      <c r="C59" s="34" t="s">
        <v>34</v>
      </c>
      <c r="D59" s="34" t="s">
        <v>39</v>
      </c>
      <c r="E59" s="44" t="s">
        <v>94</v>
      </c>
      <c r="F59" s="33"/>
      <c r="G59" s="90">
        <f>G60</f>
        <v>90.5</v>
      </c>
    </row>
    <row r="60" spans="1:7" ht="25.5" x14ac:dyDescent="0.2">
      <c r="A60" s="32" t="s">
        <v>79</v>
      </c>
      <c r="B60" s="51"/>
      <c r="C60" s="34" t="s">
        <v>34</v>
      </c>
      <c r="D60" s="34" t="s">
        <v>39</v>
      </c>
      <c r="E60" s="44" t="s">
        <v>94</v>
      </c>
      <c r="F60" s="33">
        <v>240</v>
      </c>
      <c r="G60" s="102">
        <v>90.5</v>
      </c>
    </row>
    <row r="61" spans="1:7" ht="17.25" customHeight="1" x14ac:dyDescent="0.2">
      <c r="A61" s="32" t="s">
        <v>201</v>
      </c>
      <c r="B61" s="51"/>
      <c r="C61" s="34" t="s">
        <v>34</v>
      </c>
      <c r="D61" s="34" t="s">
        <v>39</v>
      </c>
      <c r="E61" s="44" t="s">
        <v>200</v>
      </c>
      <c r="F61" s="33"/>
      <c r="G61" s="90">
        <f>G62</f>
        <v>21.2</v>
      </c>
    </row>
    <row r="62" spans="1:7" ht="25.5" x14ac:dyDescent="0.2">
      <c r="A62" s="32" t="s">
        <v>79</v>
      </c>
      <c r="B62" s="38"/>
      <c r="C62" s="34" t="s">
        <v>34</v>
      </c>
      <c r="D62" s="34" t="s">
        <v>39</v>
      </c>
      <c r="E62" s="44" t="s">
        <v>200</v>
      </c>
      <c r="F62" s="33">
        <v>240</v>
      </c>
      <c r="G62" s="102">
        <v>21.2</v>
      </c>
    </row>
    <row r="63" spans="1:7" x14ac:dyDescent="0.2">
      <c r="A63" s="32" t="s">
        <v>212</v>
      </c>
      <c r="B63" s="38"/>
      <c r="C63" s="34" t="s">
        <v>34</v>
      </c>
      <c r="D63" s="34" t="s">
        <v>39</v>
      </c>
      <c r="E63" s="44" t="s">
        <v>95</v>
      </c>
      <c r="F63" s="33"/>
      <c r="G63" s="90">
        <f>G64</f>
        <v>65.099999999999994</v>
      </c>
    </row>
    <row r="64" spans="1:7" ht="25.5" x14ac:dyDescent="0.2">
      <c r="A64" s="32" t="s">
        <v>79</v>
      </c>
      <c r="B64" s="38"/>
      <c r="C64" s="34" t="s">
        <v>34</v>
      </c>
      <c r="D64" s="34" t="s">
        <v>39</v>
      </c>
      <c r="E64" s="44" t="s">
        <v>95</v>
      </c>
      <c r="F64" s="33">
        <v>240</v>
      </c>
      <c r="G64" s="102">
        <f>65.1</f>
        <v>65.099999999999994</v>
      </c>
    </row>
    <row r="65" spans="1:7" ht="13.5" customHeight="1" x14ac:dyDescent="0.2">
      <c r="A65" s="32" t="s">
        <v>63</v>
      </c>
      <c r="B65" s="38"/>
      <c r="C65" s="34" t="s">
        <v>34</v>
      </c>
      <c r="D65" s="34" t="s">
        <v>39</v>
      </c>
      <c r="E65" s="44" t="s">
        <v>96</v>
      </c>
      <c r="F65" s="33"/>
      <c r="G65" s="90">
        <f>G66</f>
        <v>6.5</v>
      </c>
    </row>
    <row r="66" spans="1:7" ht="30" customHeight="1" x14ac:dyDescent="0.2">
      <c r="A66" s="41" t="s">
        <v>78</v>
      </c>
      <c r="B66" s="38"/>
      <c r="C66" s="34" t="s">
        <v>34</v>
      </c>
      <c r="D66" s="34" t="s">
        <v>39</v>
      </c>
      <c r="E66" s="44" t="s">
        <v>96</v>
      </c>
      <c r="F66" s="33">
        <v>850</v>
      </c>
      <c r="G66" s="102">
        <f>7-0.5</f>
        <v>6.5</v>
      </c>
    </row>
    <row r="67" spans="1:7" ht="27.6" customHeight="1" x14ac:dyDescent="0.2">
      <c r="A67" s="32" t="s">
        <v>64</v>
      </c>
      <c r="B67" s="38"/>
      <c r="C67" s="34" t="s">
        <v>34</v>
      </c>
      <c r="D67" s="34" t="s">
        <v>39</v>
      </c>
      <c r="E67" s="44" t="s">
        <v>97</v>
      </c>
      <c r="F67" s="33"/>
      <c r="G67" s="90">
        <f>G68</f>
        <v>322.89999999999998</v>
      </c>
    </row>
    <row r="68" spans="1:7" ht="25.5" x14ac:dyDescent="0.2">
      <c r="A68" s="32" t="s">
        <v>79</v>
      </c>
      <c r="B68" s="38"/>
      <c r="C68" s="34" t="s">
        <v>34</v>
      </c>
      <c r="D68" s="34" t="s">
        <v>39</v>
      </c>
      <c r="E68" s="44" t="s">
        <v>97</v>
      </c>
      <c r="F68" s="33">
        <v>240</v>
      </c>
      <c r="G68" s="102">
        <v>322.89999999999998</v>
      </c>
    </row>
    <row r="69" spans="1:7" ht="51" x14ac:dyDescent="0.2">
      <c r="A69" s="41" t="s">
        <v>213</v>
      </c>
      <c r="B69" s="38"/>
      <c r="C69" s="34" t="s">
        <v>34</v>
      </c>
      <c r="D69" s="34" t="s">
        <v>39</v>
      </c>
      <c r="E69" s="44" t="s">
        <v>101</v>
      </c>
      <c r="F69" s="33"/>
      <c r="G69" s="90">
        <f>G70</f>
        <v>24</v>
      </c>
    </row>
    <row r="70" spans="1:7" x14ac:dyDescent="0.2">
      <c r="A70" s="32" t="s">
        <v>54</v>
      </c>
      <c r="B70" s="38"/>
      <c r="C70" s="34" t="s">
        <v>34</v>
      </c>
      <c r="D70" s="34" t="s">
        <v>39</v>
      </c>
      <c r="E70" s="44" t="s">
        <v>101</v>
      </c>
      <c r="F70" s="33">
        <v>540</v>
      </c>
      <c r="G70" s="102">
        <v>24</v>
      </c>
    </row>
    <row r="71" spans="1:7" ht="38.25" x14ac:dyDescent="0.2">
      <c r="A71" s="41" t="s">
        <v>277</v>
      </c>
      <c r="B71" s="38"/>
      <c r="C71" s="34" t="s">
        <v>34</v>
      </c>
      <c r="D71" s="34" t="s">
        <v>39</v>
      </c>
      <c r="E71" s="44" t="s">
        <v>278</v>
      </c>
      <c r="F71" s="33"/>
      <c r="G71" s="90">
        <f>G72</f>
        <v>32.1</v>
      </c>
    </row>
    <row r="72" spans="1:7" x14ac:dyDescent="0.2">
      <c r="A72" s="32" t="s">
        <v>54</v>
      </c>
      <c r="B72" s="38"/>
      <c r="C72" s="34" t="s">
        <v>34</v>
      </c>
      <c r="D72" s="34" t="s">
        <v>39</v>
      </c>
      <c r="E72" s="44" t="s">
        <v>278</v>
      </c>
      <c r="F72" s="33">
        <v>540</v>
      </c>
      <c r="G72" s="102">
        <v>32.1</v>
      </c>
    </row>
    <row r="73" spans="1:7" x14ac:dyDescent="0.2">
      <c r="A73" s="32" t="s">
        <v>66</v>
      </c>
      <c r="B73" s="38"/>
      <c r="C73" s="34" t="s">
        <v>34</v>
      </c>
      <c r="D73" s="34" t="s">
        <v>39</v>
      </c>
      <c r="E73" s="44" t="s">
        <v>99</v>
      </c>
      <c r="F73" s="33"/>
      <c r="G73" s="90">
        <f>G74</f>
        <v>12.6</v>
      </c>
    </row>
    <row r="74" spans="1:7" ht="25.5" x14ac:dyDescent="0.2">
      <c r="A74" s="32" t="s">
        <v>79</v>
      </c>
      <c r="B74" s="38"/>
      <c r="C74" s="34" t="s">
        <v>34</v>
      </c>
      <c r="D74" s="34" t="s">
        <v>39</v>
      </c>
      <c r="E74" s="44" t="s">
        <v>99</v>
      </c>
      <c r="F74" s="33">
        <v>240</v>
      </c>
      <c r="G74" s="90">
        <v>12.6</v>
      </c>
    </row>
    <row r="75" spans="1:7" ht="25.5" x14ac:dyDescent="0.2">
      <c r="A75" s="32" t="s">
        <v>65</v>
      </c>
      <c r="B75" s="38"/>
      <c r="C75" s="34" t="s">
        <v>34</v>
      </c>
      <c r="D75" s="34" t="s">
        <v>39</v>
      </c>
      <c r="E75" s="44" t="s">
        <v>98</v>
      </c>
      <c r="F75" s="33"/>
      <c r="G75" s="90">
        <f>G76</f>
        <v>0</v>
      </c>
    </row>
    <row r="76" spans="1:7" ht="25.5" x14ac:dyDescent="0.2">
      <c r="A76" s="32" t="s">
        <v>79</v>
      </c>
      <c r="B76" s="38"/>
      <c r="C76" s="34" t="s">
        <v>34</v>
      </c>
      <c r="D76" s="34" t="s">
        <v>39</v>
      </c>
      <c r="E76" s="44" t="s">
        <v>98</v>
      </c>
      <c r="F76" s="33">
        <v>240</v>
      </c>
      <c r="G76" s="90"/>
    </row>
    <row r="77" spans="1:7" x14ac:dyDescent="0.2">
      <c r="A77" s="29" t="s">
        <v>12</v>
      </c>
      <c r="B77" s="37">
        <v>911</v>
      </c>
      <c r="C77" s="30" t="s">
        <v>40</v>
      </c>
      <c r="D77" s="30" t="s">
        <v>35</v>
      </c>
      <c r="E77" s="30"/>
      <c r="F77" s="30"/>
      <c r="G77" s="31">
        <f>SUM(G78)</f>
        <v>278.29999999999995</v>
      </c>
    </row>
    <row r="78" spans="1:7" x14ac:dyDescent="0.2">
      <c r="A78" s="32" t="s">
        <v>18</v>
      </c>
      <c r="B78" s="78"/>
      <c r="C78" s="34" t="s">
        <v>40</v>
      </c>
      <c r="D78" s="34" t="s">
        <v>36</v>
      </c>
      <c r="E78" s="34"/>
      <c r="F78" s="34"/>
      <c r="G78" s="90">
        <f>SUM(G79)</f>
        <v>278.29999999999995</v>
      </c>
    </row>
    <row r="79" spans="1:7" x14ac:dyDescent="0.2">
      <c r="A79" s="39" t="s">
        <v>59</v>
      </c>
      <c r="B79" s="40"/>
      <c r="C79" s="34" t="s">
        <v>40</v>
      </c>
      <c r="D79" s="34" t="s">
        <v>36</v>
      </c>
      <c r="E79" s="40" t="s">
        <v>89</v>
      </c>
      <c r="F79" s="34"/>
      <c r="G79" s="90">
        <f>SUM(G80)</f>
        <v>278.29999999999995</v>
      </c>
    </row>
    <row r="80" spans="1:7" x14ac:dyDescent="0.2">
      <c r="A80" s="39" t="s">
        <v>77</v>
      </c>
      <c r="B80" s="38"/>
      <c r="C80" s="34" t="s">
        <v>40</v>
      </c>
      <c r="D80" s="34" t="s">
        <v>36</v>
      </c>
      <c r="E80" s="40" t="s">
        <v>90</v>
      </c>
      <c r="F80" s="34"/>
      <c r="G80" s="90">
        <f>SUM(G81)+G83</f>
        <v>278.29999999999995</v>
      </c>
    </row>
    <row r="81" spans="1:7" ht="29.1" customHeight="1" x14ac:dyDescent="0.2">
      <c r="A81" s="32" t="s">
        <v>31</v>
      </c>
      <c r="B81" s="75"/>
      <c r="C81" s="34" t="s">
        <v>40</v>
      </c>
      <c r="D81" s="34" t="s">
        <v>36</v>
      </c>
      <c r="E81" s="33" t="s">
        <v>102</v>
      </c>
      <c r="F81" s="76"/>
      <c r="G81" s="90">
        <f>G82</f>
        <v>256.09999999999997</v>
      </c>
    </row>
    <row r="82" spans="1:7" ht="15" customHeight="1" x14ac:dyDescent="0.2">
      <c r="A82" s="43" t="s">
        <v>81</v>
      </c>
      <c r="B82" s="75"/>
      <c r="C82" s="34" t="s">
        <v>40</v>
      </c>
      <c r="D82" s="34" t="s">
        <v>36</v>
      </c>
      <c r="E82" s="33" t="s">
        <v>102</v>
      </c>
      <c r="F82" s="33">
        <v>120</v>
      </c>
      <c r="G82" s="90">
        <f>179.9+53.6+21.2+1.7-0.3</f>
        <v>256.09999999999997</v>
      </c>
    </row>
    <row r="83" spans="1:7" ht="25.5" x14ac:dyDescent="0.2">
      <c r="A83" s="32" t="s">
        <v>79</v>
      </c>
      <c r="B83" s="75"/>
      <c r="C83" s="34" t="s">
        <v>40</v>
      </c>
      <c r="D83" s="34" t="s">
        <v>36</v>
      </c>
      <c r="E83" s="33" t="s">
        <v>102</v>
      </c>
      <c r="F83" s="33">
        <v>240</v>
      </c>
      <c r="G83" s="90">
        <f>23.6-1.7+0.3</f>
        <v>22.200000000000003</v>
      </c>
    </row>
    <row r="84" spans="1:7" ht="29.25" x14ac:dyDescent="0.25">
      <c r="A84" s="25" t="s">
        <v>30</v>
      </c>
      <c r="B84" s="37">
        <v>911</v>
      </c>
      <c r="C84" s="36" t="s">
        <v>36</v>
      </c>
      <c r="D84" s="36" t="s">
        <v>35</v>
      </c>
      <c r="E84" s="36"/>
      <c r="F84" s="36"/>
      <c r="G84" s="28">
        <f>G85+G91</f>
        <v>50.199999999999989</v>
      </c>
    </row>
    <row r="85" spans="1:7" ht="25.5" customHeight="1" x14ac:dyDescent="0.2">
      <c r="A85" s="29" t="s">
        <v>29</v>
      </c>
      <c r="B85" s="38"/>
      <c r="C85" s="34" t="s">
        <v>36</v>
      </c>
      <c r="D85" s="34" t="s">
        <v>41</v>
      </c>
      <c r="E85" s="34"/>
      <c r="F85" s="34"/>
      <c r="G85" s="90">
        <f>G86</f>
        <v>50.199999999999989</v>
      </c>
    </row>
    <row r="86" spans="1:7" ht="38.25" x14ac:dyDescent="0.2">
      <c r="A86" s="39" t="s">
        <v>103</v>
      </c>
      <c r="B86" s="40"/>
      <c r="C86" s="34" t="s">
        <v>36</v>
      </c>
      <c r="D86" s="34" t="s">
        <v>41</v>
      </c>
      <c r="E86" s="33" t="s">
        <v>104</v>
      </c>
      <c r="F86" s="34"/>
      <c r="G86" s="90">
        <f>G87</f>
        <v>50.199999999999989</v>
      </c>
    </row>
    <row r="87" spans="1:7" ht="30" customHeight="1" x14ac:dyDescent="0.2">
      <c r="A87" s="39" t="s">
        <v>216</v>
      </c>
      <c r="B87" s="40"/>
      <c r="C87" s="34" t="s">
        <v>36</v>
      </c>
      <c r="D87" s="34" t="s">
        <v>41</v>
      </c>
      <c r="E87" s="33" t="s">
        <v>105</v>
      </c>
      <c r="F87" s="34"/>
      <c r="G87" s="90">
        <f>G88</f>
        <v>50.199999999999989</v>
      </c>
    </row>
    <row r="88" spans="1:7" ht="51" x14ac:dyDescent="0.2">
      <c r="A88" s="39" t="s">
        <v>190</v>
      </c>
      <c r="B88" s="38"/>
      <c r="C88" s="34" t="s">
        <v>36</v>
      </c>
      <c r="D88" s="34" t="s">
        <v>41</v>
      </c>
      <c r="E88" s="33" t="s">
        <v>106</v>
      </c>
      <c r="F88" s="34"/>
      <c r="G88" s="90">
        <f>SUM(G90)</f>
        <v>50.199999999999989</v>
      </c>
    </row>
    <row r="89" spans="1:7" x14ac:dyDescent="0.2">
      <c r="A89" s="39" t="s">
        <v>166</v>
      </c>
      <c r="B89" s="38"/>
      <c r="C89" s="34" t="s">
        <v>36</v>
      </c>
      <c r="D89" s="34" t="s">
        <v>41</v>
      </c>
      <c r="E89" s="33" t="s">
        <v>141</v>
      </c>
      <c r="F89" s="34"/>
      <c r="G89" s="90">
        <f>G90</f>
        <v>50.199999999999989</v>
      </c>
    </row>
    <row r="90" spans="1:7" ht="25.5" x14ac:dyDescent="0.2">
      <c r="A90" s="32" t="s">
        <v>79</v>
      </c>
      <c r="B90" s="38"/>
      <c r="C90" s="34" t="s">
        <v>36</v>
      </c>
      <c r="D90" s="34" t="s">
        <v>41</v>
      </c>
      <c r="E90" s="33" t="s">
        <v>141</v>
      </c>
      <c r="F90" s="34" t="s">
        <v>80</v>
      </c>
      <c r="G90" s="90">
        <f>157.2-100-7</f>
        <v>50.199999999999989</v>
      </c>
    </row>
    <row r="91" spans="1:7" ht="25.5" x14ac:dyDescent="0.2">
      <c r="A91" s="29" t="s">
        <v>214</v>
      </c>
      <c r="B91" s="96"/>
      <c r="C91" s="34" t="s">
        <v>36</v>
      </c>
      <c r="D91" s="49">
        <v>14</v>
      </c>
      <c r="E91" s="96"/>
      <c r="F91" s="96"/>
      <c r="G91" s="96">
        <f>G92</f>
        <v>0</v>
      </c>
    </row>
    <row r="92" spans="1:7" x14ac:dyDescent="0.2">
      <c r="A92" s="32" t="s">
        <v>59</v>
      </c>
      <c r="B92" s="96"/>
      <c r="C92" s="34" t="s">
        <v>36</v>
      </c>
      <c r="D92" s="49">
        <v>14</v>
      </c>
      <c r="E92" s="96" t="s">
        <v>89</v>
      </c>
      <c r="F92" s="96"/>
      <c r="G92" s="96">
        <f>G93</f>
        <v>0</v>
      </c>
    </row>
    <row r="93" spans="1:7" x14ac:dyDescent="0.2">
      <c r="A93" s="32" t="s">
        <v>77</v>
      </c>
      <c r="B93" s="96"/>
      <c r="C93" s="34" t="s">
        <v>36</v>
      </c>
      <c r="D93" s="49">
        <v>14</v>
      </c>
      <c r="E93" s="96" t="s">
        <v>90</v>
      </c>
      <c r="F93" s="96"/>
      <c r="G93" s="96">
        <f>G94</f>
        <v>0</v>
      </c>
    </row>
    <row r="94" spans="1:7" x14ac:dyDescent="0.2">
      <c r="A94" s="32" t="s">
        <v>77</v>
      </c>
      <c r="B94" s="96"/>
      <c r="C94" s="34" t="s">
        <v>36</v>
      </c>
      <c r="D94" s="49">
        <v>14</v>
      </c>
      <c r="E94" s="96" t="s">
        <v>107</v>
      </c>
      <c r="F94" s="96"/>
      <c r="G94" s="96">
        <f>G95</f>
        <v>0</v>
      </c>
    </row>
    <row r="95" spans="1:7" ht="38.25" x14ac:dyDescent="0.2">
      <c r="A95" s="32" t="s">
        <v>60</v>
      </c>
      <c r="B95" s="96"/>
      <c r="C95" s="34" t="s">
        <v>36</v>
      </c>
      <c r="D95" s="49">
        <v>14</v>
      </c>
      <c r="E95" s="96" t="s">
        <v>100</v>
      </c>
      <c r="F95" s="96"/>
      <c r="G95" s="96">
        <f>G96</f>
        <v>0</v>
      </c>
    </row>
    <row r="96" spans="1:7" ht="25.5" x14ac:dyDescent="0.2">
      <c r="A96" s="32" t="s">
        <v>79</v>
      </c>
      <c r="B96" s="96"/>
      <c r="C96" s="34" t="s">
        <v>36</v>
      </c>
      <c r="D96" s="49">
        <v>14</v>
      </c>
      <c r="E96" s="96" t="s">
        <v>100</v>
      </c>
      <c r="F96" s="96">
        <v>240</v>
      </c>
      <c r="G96" s="96">
        <v>0</v>
      </c>
    </row>
    <row r="97" spans="1:8" x14ac:dyDescent="0.2">
      <c r="A97" s="29" t="s">
        <v>19</v>
      </c>
      <c r="B97" s="37">
        <v>911</v>
      </c>
      <c r="C97" s="30" t="s">
        <v>37</v>
      </c>
      <c r="D97" s="30" t="s">
        <v>35</v>
      </c>
      <c r="E97" s="30"/>
      <c r="F97" s="30"/>
      <c r="G97" s="31">
        <f>SUM(G98,G130)</f>
        <v>5832.8</v>
      </c>
    </row>
    <row r="98" spans="1:8" ht="15.75" x14ac:dyDescent="0.25">
      <c r="A98" s="7" t="s">
        <v>67</v>
      </c>
      <c r="B98" s="8"/>
      <c r="C98" s="8" t="s">
        <v>37</v>
      </c>
      <c r="D98" s="8" t="s">
        <v>41</v>
      </c>
      <c r="E98" s="34"/>
      <c r="F98" s="34"/>
      <c r="G98" s="90">
        <f>SUM(G99)+G118+G123</f>
        <v>5633.9000000000005</v>
      </c>
      <c r="H98" s="106">
        <f>5633.9-G98</f>
        <v>0</v>
      </c>
    </row>
    <row r="99" spans="1:8" ht="38.25" x14ac:dyDescent="0.2">
      <c r="A99" s="39" t="s">
        <v>110</v>
      </c>
      <c r="B99" s="40"/>
      <c r="C99" s="44" t="s">
        <v>37</v>
      </c>
      <c r="D99" s="44" t="s">
        <v>41</v>
      </c>
      <c r="E99" s="44" t="s">
        <v>142</v>
      </c>
      <c r="F99" s="44"/>
      <c r="G99" s="52">
        <f>G100+G104+G108+G112</f>
        <v>3857.4</v>
      </c>
    </row>
    <row r="100" spans="1:8" ht="25.5" x14ac:dyDescent="0.2">
      <c r="A100" s="39" t="s">
        <v>217</v>
      </c>
      <c r="B100" s="40"/>
      <c r="C100" s="44" t="s">
        <v>37</v>
      </c>
      <c r="D100" s="44" t="s">
        <v>41</v>
      </c>
      <c r="E100" s="44" t="s">
        <v>143</v>
      </c>
      <c r="F100" s="44"/>
      <c r="G100" s="52">
        <f>G101</f>
        <v>2425.3000000000002</v>
      </c>
    </row>
    <row r="101" spans="1:8" x14ac:dyDescent="0.2">
      <c r="A101" s="41" t="s">
        <v>218</v>
      </c>
      <c r="B101" s="40"/>
      <c r="C101" s="44" t="s">
        <v>37</v>
      </c>
      <c r="D101" s="44" t="s">
        <v>41</v>
      </c>
      <c r="E101" s="44" t="s">
        <v>144</v>
      </c>
      <c r="F101" s="44"/>
      <c r="G101" s="52">
        <f>G103</f>
        <v>2425.3000000000002</v>
      </c>
    </row>
    <row r="102" spans="1:8" ht="38.25" x14ac:dyDescent="0.2">
      <c r="A102" s="41" t="s">
        <v>167</v>
      </c>
      <c r="B102" s="40"/>
      <c r="C102" s="44" t="s">
        <v>37</v>
      </c>
      <c r="D102" s="44" t="s">
        <v>41</v>
      </c>
      <c r="E102" s="44" t="s">
        <v>145</v>
      </c>
      <c r="F102" s="44"/>
      <c r="G102" s="104">
        <v>2425.3000000000002</v>
      </c>
    </row>
    <row r="103" spans="1:8" ht="25.5" x14ac:dyDescent="0.2">
      <c r="A103" s="32" t="s">
        <v>79</v>
      </c>
      <c r="B103" s="33"/>
      <c r="C103" s="44" t="s">
        <v>37</v>
      </c>
      <c r="D103" s="44" t="s">
        <v>41</v>
      </c>
      <c r="E103" s="44" t="s">
        <v>145</v>
      </c>
      <c r="F103" s="34" t="s">
        <v>80</v>
      </c>
      <c r="G103" s="104">
        <v>2425.3000000000002</v>
      </c>
    </row>
    <row r="104" spans="1:8" ht="25.5" x14ac:dyDescent="0.2">
      <c r="A104" s="39" t="s">
        <v>219</v>
      </c>
      <c r="B104" s="33"/>
      <c r="C104" s="44" t="s">
        <v>37</v>
      </c>
      <c r="D104" s="44" t="s">
        <v>41</v>
      </c>
      <c r="E104" s="44" t="s">
        <v>146</v>
      </c>
      <c r="F104" s="34"/>
      <c r="G104" s="52">
        <f>G105</f>
        <v>212</v>
      </c>
    </row>
    <row r="105" spans="1:8" ht="51" x14ac:dyDescent="0.2">
      <c r="A105" s="41" t="s">
        <v>220</v>
      </c>
      <c r="B105" s="33"/>
      <c r="C105" s="44" t="s">
        <v>37</v>
      </c>
      <c r="D105" s="44" t="s">
        <v>41</v>
      </c>
      <c r="E105" s="44" t="s">
        <v>147</v>
      </c>
      <c r="F105" s="34"/>
      <c r="G105" s="52">
        <f>G106</f>
        <v>212</v>
      </c>
    </row>
    <row r="106" spans="1:8" ht="63.75" x14ac:dyDescent="0.2">
      <c r="A106" s="41" t="s">
        <v>221</v>
      </c>
      <c r="B106" s="40"/>
      <c r="C106" s="44" t="s">
        <v>37</v>
      </c>
      <c r="D106" s="44" t="s">
        <v>41</v>
      </c>
      <c r="E106" s="44" t="s">
        <v>148</v>
      </c>
      <c r="F106" s="44"/>
      <c r="G106" s="52">
        <f>G107</f>
        <v>212</v>
      </c>
    </row>
    <row r="107" spans="1:8" ht="25.5" x14ac:dyDescent="0.2">
      <c r="A107" s="32" t="s">
        <v>79</v>
      </c>
      <c r="B107" s="33"/>
      <c r="C107" s="44" t="s">
        <v>37</v>
      </c>
      <c r="D107" s="44" t="s">
        <v>41</v>
      </c>
      <c r="E107" s="44" t="s">
        <v>148</v>
      </c>
      <c r="F107" s="34" t="s">
        <v>80</v>
      </c>
      <c r="G107" s="104">
        <v>212</v>
      </c>
    </row>
    <row r="108" spans="1:8" ht="30.75" hidden="1" customHeight="1" x14ac:dyDescent="0.2">
      <c r="A108" s="39" t="s">
        <v>158</v>
      </c>
      <c r="B108" s="40"/>
      <c r="C108" s="44" t="s">
        <v>37</v>
      </c>
      <c r="D108" s="44" t="s">
        <v>41</v>
      </c>
      <c r="E108" s="44" t="s">
        <v>155</v>
      </c>
      <c r="F108" s="44"/>
      <c r="G108" s="52">
        <f>G109</f>
        <v>0</v>
      </c>
    </row>
    <row r="109" spans="1:8" ht="25.5" hidden="1" x14ac:dyDescent="0.2">
      <c r="A109" s="41" t="s">
        <v>157</v>
      </c>
      <c r="B109" s="40"/>
      <c r="C109" s="44" t="s">
        <v>37</v>
      </c>
      <c r="D109" s="44" t="s">
        <v>41</v>
      </c>
      <c r="E109" s="44" t="s">
        <v>156</v>
      </c>
      <c r="F109" s="44"/>
      <c r="G109" s="52">
        <f>G111</f>
        <v>0</v>
      </c>
    </row>
    <row r="110" spans="1:8" ht="38.25" hidden="1" x14ac:dyDescent="0.2">
      <c r="A110" s="41" t="s">
        <v>167</v>
      </c>
      <c r="B110" s="40"/>
      <c r="C110" s="44" t="s">
        <v>37</v>
      </c>
      <c r="D110" s="44" t="s">
        <v>41</v>
      </c>
      <c r="E110" s="44" t="s">
        <v>154</v>
      </c>
      <c r="F110" s="44"/>
      <c r="G110" s="52">
        <f>G111</f>
        <v>0</v>
      </c>
    </row>
    <row r="111" spans="1:8" ht="25.5" hidden="1" x14ac:dyDescent="0.2">
      <c r="A111" s="32" t="s">
        <v>79</v>
      </c>
      <c r="B111" s="33"/>
      <c r="C111" s="44" t="s">
        <v>37</v>
      </c>
      <c r="D111" s="44" t="s">
        <v>41</v>
      </c>
      <c r="E111" s="44" t="s">
        <v>154</v>
      </c>
      <c r="F111" s="34" t="s">
        <v>80</v>
      </c>
      <c r="G111" s="52"/>
    </row>
    <row r="112" spans="1:8" ht="26.25" customHeight="1" x14ac:dyDescent="0.2">
      <c r="A112" s="53" t="s">
        <v>195</v>
      </c>
      <c r="B112" s="33"/>
      <c r="C112" s="44" t="s">
        <v>37</v>
      </c>
      <c r="D112" s="44" t="s">
        <v>41</v>
      </c>
      <c r="E112" s="44" t="s">
        <v>192</v>
      </c>
      <c r="F112" s="34"/>
      <c r="G112" s="104">
        <f>G113</f>
        <v>1220.0999999999999</v>
      </c>
    </row>
    <row r="113" spans="1:8" ht="25.5" x14ac:dyDescent="0.2">
      <c r="A113" s="53" t="s">
        <v>196</v>
      </c>
      <c r="B113" s="33"/>
      <c r="C113" s="44" t="s">
        <v>37</v>
      </c>
      <c r="D113" s="44" t="s">
        <v>41</v>
      </c>
      <c r="E113" s="44" t="s">
        <v>193</v>
      </c>
      <c r="F113" s="34"/>
      <c r="G113" s="104">
        <f>G114+G116</f>
        <v>1220.0999999999999</v>
      </c>
    </row>
    <row r="114" spans="1:8" ht="25.5" hidden="1" x14ac:dyDescent="0.2">
      <c r="A114" s="53" t="s">
        <v>197</v>
      </c>
      <c r="B114" s="33"/>
      <c r="C114" s="44" t="s">
        <v>37</v>
      </c>
      <c r="D114" s="44" t="s">
        <v>41</v>
      </c>
      <c r="E114" s="44" t="s">
        <v>194</v>
      </c>
      <c r="F114" s="34"/>
      <c r="G114" s="52">
        <f>G115</f>
        <v>0</v>
      </c>
    </row>
    <row r="115" spans="1:8" ht="25.5" hidden="1" x14ac:dyDescent="0.2">
      <c r="A115" s="38" t="s">
        <v>79</v>
      </c>
      <c r="B115" s="33"/>
      <c r="C115" s="44" t="s">
        <v>37</v>
      </c>
      <c r="D115" s="44" t="s">
        <v>41</v>
      </c>
      <c r="E115" s="44" t="s">
        <v>194</v>
      </c>
      <c r="F115" s="34" t="s">
        <v>80</v>
      </c>
      <c r="G115" s="52"/>
    </row>
    <row r="116" spans="1:8" ht="54" customHeight="1" x14ac:dyDescent="0.2">
      <c r="A116" s="38" t="s">
        <v>204</v>
      </c>
      <c r="B116" s="33"/>
      <c r="C116" s="44" t="s">
        <v>37</v>
      </c>
      <c r="D116" s="44" t="s">
        <v>41</v>
      </c>
      <c r="E116" s="44" t="s">
        <v>203</v>
      </c>
      <c r="F116" s="34"/>
      <c r="G116" s="52">
        <f>G117</f>
        <v>1220.0999999999999</v>
      </c>
    </row>
    <row r="117" spans="1:8" ht="25.5" x14ac:dyDescent="0.2">
      <c r="A117" s="38" t="s">
        <v>79</v>
      </c>
      <c r="B117" s="33"/>
      <c r="C117" s="44" t="s">
        <v>37</v>
      </c>
      <c r="D117" s="44" t="s">
        <v>41</v>
      </c>
      <c r="E117" s="44" t="s">
        <v>203</v>
      </c>
      <c r="F117" s="34" t="s">
        <v>80</v>
      </c>
      <c r="G117" s="104">
        <f>978.3+241.8</f>
        <v>1220.0999999999999</v>
      </c>
    </row>
    <row r="118" spans="1:8" ht="38.25" x14ac:dyDescent="0.2">
      <c r="A118" s="32" t="s">
        <v>256</v>
      </c>
      <c r="B118" s="33"/>
      <c r="C118" s="44" t="s">
        <v>37</v>
      </c>
      <c r="D118" s="44" t="s">
        <v>41</v>
      </c>
      <c r="E118" s="44" t="s">
        <v>257</v>
      </c>
      <c r="F118" s="34"/>
      <c r="G118" s="52">
        <f>G119</f>
        <v>1186.7</v>
      </c>
    </row>
    <row r="119" spans="1:8" ht="38.25" x14ac:dyDescent="0.2">
      <c r="A119" s="32" t="s">
        <v>256</v>
      </c>
      <c r="B119" s="40"/>
      <c r="C119" s="44" t="s">
        <v>37</v>
      </c>
      <c r="D119" s="44" t="s">
        <v>41</v>
      </c>
      <c r="E119" s="44" t="s">
        <v>257</v>
      </c>
      <c r="F119" s="44"/>
      <c r="G119" s="52">
        <f>G120</f>
        <v>1186.7</v>
      </c>
    </row>
    <row r="120" spans="1:8" ht="25.5" x14ac:dyDescent="0.2">
      <c r="A120" s="41" t="s">
        <v>258</v>
      </c>
      <c r="B120" s="40"/>
      <c r="C120" s="44" t="s">
        <v>37</v>
      </c>
      <c r="D120" s="44" t="s">
        <v>41</v>
      </c>
      <c r="E120" s="44" t="s">
        <v>279</v>
      </c>
      <c r="F120" s="44"/>
      <c r="G120" s="52">
        <f>G121</f>
        <v>1186.7</v>
      </c>
    </row>
    <row r="121" spans="1:8" ht="63.75" x14ac:dyDescent="0.2">
      <c r="A121" s="32" t="s">
        <v>259</v>
      </c>
      <c r="B121" s="38"/>
      <c r="C121" s="44" t="s">
        <v>37</v>
      </c>
      <c r="D121" s="44" t="s">
        <v>41</v>
      </c>
      <c r="E121" s="44" t="s">
        <v>280</v>
      </c>
      <c r="F121" s="44"/>
      <c r="G121" s="52">
        <f>G122</f>
        <v>1186.7</v>
      </c>
    </row>
    <row r="122" spans="1:8" ht="25.5" x14ac:dyDescent="0.2">
      <c r="A122" s="32" t="s">
        <v>79</v>
      </c>
      <c r="B122" s="33"/>
      <c r="C122" s="44" t="s">
        <v>37</v>
      </c>
      <c r="D122" s="44" t="s">
        <v>41</v>
      </c>
      <c r="E122" s="44" t="s">
        <v>280</v>
      </c>
      <c r="F122" s="34" t="s">
        <v>80</v>
      </c>
      <c r="G122" s="107">
        <f>157.9+1028.8</f>
        <v>1186.7</v>
      </c>
      <c r="H122" s="1">
        <f>157+1082.8</f>
        <v>1239.8</v>
      </c>
    </row>
    <row r="123" spans="1:8" ht="38.25" x14ac:dyDescent="0.2">
      <c r="A123" s="32" t="s">
        <v>236</v>
      </c>
      <c r="B123" s="33"/>
      <c r="C123" s="44" t="s">
        <v>37</v>
      </c>
      <c r="D123" s="44" t="s">
        <v>41</v>
      </c>
      <c r="E123" s="44" t="s">
        <v>281</v>
      </c>
      <c r="F123" s="34"/>
      <c r="G123" s="52">
        <f>G124</f>
        <v>589.79999999999995</v>
      </c>
    </row>
    <row r="124" spans="1:8" ht="38.25" hidden="1" x14ac:dyDescent="0.2">
      <c r="A124" s="32" t="s">
        <v>236</v>
      </c>
      <c r="B124" s="33"/>
      <c r="C124" s="44" t="s">
        <v>37</v>
      </c>
      <c r="D124" s="44" t="s">
        <v>41</v>
      </c>
      <c r="E124" s="44" t="s">
        <v>234</v>
      </c>
      <c r="F124" s="34"/>
      <c r="G124" s="52">
        <f>G125</f>
        <v>589.79999999999995</v>
      </c>
    </row>
    <row r="125" spans="1:8" ht="26.25" hidden="1" customHeight="1" x14ac:dyDescent="0.2">
      <c r="A125" s="41" t="s">
        <v>282</v>
      </c>
      <c r="B125" s="33"/>
      <c r="C125" s="44" t="s">
        <v>37</v>
      </c>
      <c r="D125" s="44" t="s">
        <v>41</v>
      </c>
      <c r="E125" s="44" t="s">
        <v>283</v>
      </c>
      <c r="F125" s="34"/>
      <c r="G125" s="52">
        <f>G126</f>
        <v>589.79999999999995</v>
      </c>
    </row>
    <row r="126" spans="1:8" ht="26.25" customHeight="1" x14ac:dyDescent="0.2">
      <c r="A126" s="32" t="s">
        <v>284</v>
      </c>
      <c r="B126" s="33"/>
      <c r="C126" s="44" t="s">
        <v>37</v>
      </c>
      <c r="D126" s="44" t="s">
        <v>41</v>
      </c>
      <c r="E126" s="44" t="s">
        <v>285</v>
      </c>
      <c r="F126" s="34"/>
      <c r="G126" s="52">
        <f>G127</f>
        <v>589.79999999999995</v>
      </c>
    </row>
    <row r="127" spans="1:8" ht="25.5" x14ac:dyDescent="0.2">
      <c r="A127" s="32" t="s">
        <v>79</v>
      </c>
      <c r="B127" s="33"/>
      <c r="C127" s="44" t="s">
        <v>37</v>
      </c>
      <c r="D127" s="44" t="s">
        <v>41</v>
      </c>
      <c r="E127" s="44" t="s">
        <v>285</v>
      </c>
      <c r="F127" s="34" t="s">
        <v>241</v>
      </c>
      <c r="G127" s="107">
        <f>61.9+527.9</f>
        <v>589.79999999999995</v>
      </c>
    </row>
    <row r="128" spans="1:8" hidden="1" x14ac:dyDescent="0.2">
      <c r="A128" s="32"/>
      <c r="B128" s="33"/>
      <c r="C128" s="44"/>
      <c r="D128" s="44"/>
      <c r="E128" s="44"/>
      <c r="F128" s="34"/>
      <c r="G128" s="52"/>
      <c r="H128" s="105"/>
    </row>
    <row r="129" spans="1:8" hidden="1" x14ac:dyDescent="0.2">
      <c r="A129" s="32"/>
      <c r="B129" s="33"/>
      <c r="C129" s="44"/>
      <c r="D129" s="44"/>
      <c r="E129" s="44"/>
      <c r="F129" s="34"/>
      <c r="G129" s="52"/>
    </row>
    <row r="130" spans="1:8" x14ac:dyDescent="0.2">
      <c r="A130" s="38" t="s">
        <v>32</v>
      </c>
      <c r="B130" s="38"/>
      <c r="C130" s="34" t="s">
        <v>37</v>
      </c>
      <c r="D130" s="34" t="s">
        <v>42</v>
      </c>
      <c r="E130" s="34"/>
      <c r="F130" s="34"/>
      <c r="G130" s="90">
        <f>G131</f>
        <v>198.9</v>
      </c>
    </row>
    <row r="131" spans="1:8" x14ac:dyDescent="0.2">
      <c r="A131" s="77" t="s">
        <v>59</v>
      </c>
      <c r="B131" s="38"/>
      <c r="C131" s="34" t="s">
        <v>37</v>
      </c>
      <c r="D131" s="34" t="s">
        <v>42</v>
      </c>
      <c r="E131" s="46" t="s">
        <v>89</v>
      </c>
      <c r="F131" s="34"/>
      <c r="G131" s="90">
        <f>G132</f>
        <v>198.9</v>
      </c>
    </row>
    <row r="132" spans="1:8" x14ac:dyDescent="0.2">
      <c r="A132" s="77" t="s">
        <v>59</v>
      </c>
      <c r="B132" s="38"/>
      <c r="C132" s="34" t="s">
        <v>37</v>
      </c>
      <c r="D132" s="34" t="s">
        <v>42</v>
      </c>
      <c r="E132" s="33" t="s">
        <v>90</v>
      </c>
      <c r="F132" s="34"/>
      <c r="G132" s="90">
        <f>SUM(G133,G135)</f>
        <v>198.9</v>
      </c>
    </row>
    <row r="133" spans="1:8" ht="25.5" hidden="1" x14ac:dyDescent="0.2">
      <c r="A133" s="51" t="s">
        <v>286</v>
      </c>
      <c r="B133" s="38"/>
      <c r="C133" s="34" t="s">
        <v>37</v>
      </c>
      <c r="D133" s="34" t="s">
        <v>42</v>
      </c>
      <c r="E133" s="33" t="s">
        <v>287</v>
      </c>
      <c r="F133" s="34"/>
      <c r="G133" s="90">
        <f>SUM(G134)</f>
        <v>0</v>
      </c>
    </row>
    <row r="134" spans="1:8" ht="25.5" hidden="1" x14ac:dyDescent="0.2">
      <c r="A134" s="38" t="s">
        <v>79</v>
      </c>
      <c r="B134" s="51"/>
      <c r="C134" s="34" t="s">
        <v>37</v>
      </c>
      <c r="D134" s="34" t="s">
        <v>42</v>
      </c>
      <c r="E134" s="33" t="s">
        <v>287</v>
      </c>
      <c r="F134" s="34" t="s">
        <v>80</v>
      </c>
      <c r="G134" s="90"/>
    </row>
    <row r="135" spans="1:8" x14ac:dyDescent="0.2">
      <c r="A135" s="77" t="s">
        <v>77</v>
      </c>
      <c r="B135" s="51"/>
      <c r="C135" s="34" t="s">
        <v>37</v>
      </c>
      <c r="D135" s="34" t="s">
        <v>42</v>
      </c>
      <c r="E135" s="33" t="s">
        <v>107</v>
      </c>
      <c r="F135" s="34"/>
      <c r="G135" s="90">
        <f>G136+G138</f>
        <v>198.9</v>
      </c>
    </row>
    <row r="136" spans="1:8" x14ac:dyDescent="0.2">
      <c r="A136" s="51" t="s">
        <v>68</v>
      </c>
      <c r="B136" s="51"/>
      <c r="C136" s="34" t="s">
        <v>37</v>
      </c>
      <c r="D136" s="34" t="s">
        <v>42</v>
      </c>
      <c r="E136" s="33" t="s">
        <v>191</v>
      </c>
      <c r="F136" s="34"/>
      <c r="G136" s="90">
        <v>198.9</v>
      </c>
    </row>
    <row r="137" spans="1:8" ht="25.5" x14ac:dyDescent="0.2">
      <c r="A137" s="38" t="s">
        <v>79</v>
      </c>
      <c r="B137" s="51"/>
      <c r="C137" s="34" t="s">
        <v>37</v>
      </c>
      <c r="D137" s="34" t="s">
        <v>42</v>
      </c>
      <c r="E137" s="33" t="s">
        <v>191</v>
      </c>
      <c r="F137" s="34" t="s">
        <v>80</v>
      </c>
      <c r="G137" s="90">
        <f>198+0.9+10</f>
        <v>208.9</v>
      </c>
    </row>
    <row r="138" spans="1:8" ht="33" hidden="1" customHeight="1" x14ac:dyDescent="0.2">
      <c r="A138" s="38" t="s">
        <v>288</v>
      </c>
      <c r="B138" s="51"/>
      <c r="C138" s="34" t="s">
        <v>37</v>
      </c>
      <c r="D138" s="34" t="s">
        <v>42</v>
      </c>
      <c r="E138" s="33" t="s">
        <v>289</v>
      </c>
      <c r="F138" s="34"/>
      <c r="G138" s="90">
        <f>G139</f>
        <v>0</v>
      </c>
    </row>
    <row r="139" spans="1:8" hidden="1" x14ac:dyDescent="0.2">
      <c r="A139" s="32" t="s">
        <v>54</v>
      </c>
      <c r="B139" s="51"/>
      <c r="C139" s="34" t="s">
        <v>37</v>
      </c>
      <c r="D139" s="34" t="s">
        <v>42</v>
      </c>
      <c r="E139" s="33" t="s">
        <v>289</v>
      </c>
      <c r="F139" s="34" t="s">
        <v>55</v>
      </c>
      <c r="G139" s="90"/>
    </row>
    <row r="140" spans="1:8" ht="14.25" x14ac:dyDescent="0.2">
      <c r="A140" s="25" t="s">
        <v>6</v>
      </c>
      <c r="B140" s="37">
        <v>911</v>
      </c>
      <c r="C140" s="30" t="s">
        <v>43</v>
      </c>
      <c r="D140" s="30" t="s">
        <v>35</v>
      </c>
      <c r="E140" s="30"/>
      <c r="F140" s="30"/>
      <c r="G140" s="31">
        <f>SUM(G141,G170,G205,G236)</f>
        <v>21915.899999999998</v>
      </c>
    </row>
    <row r="141" spans="1:8" x14ac:dyDescent="0.2">
      <c r="A141" s="29" t="s">
        <v>20</v>
      </c>
      <c r="B141" s="78"/>
      <c r="C141" s="54" t="s">
        <v>43</v>
      </c>
      <c r="D141" s="54" t="s">
        <v>34</v>
      </c>
      <c r="E141" s="34"/>
      <c r="F141" s="34"/>
      <c r="G141" s="90">
        <f>G155+G163+G142</f>
        <v>8092.4</v>
      </c>
      <c r="H141" s="16">
        <f>8092.4-G141</f>
        <v>0</v>
      </c>
    </row>
    <row r="142" spans="1:8" ht="38.25" x14ac:dyDescent="0.2">
      <c r="A142" s="32" t="s">
        <v>290</v>
      </c>
      <c r="B142" s="78"/>
      <c r="C142" s="34" t="s">
        <v>43</v>
      </c>
      <c r="D142" s="34" t="s">
        <v>34</v>
      </c>
      <c r="E142" s="34" t="s">
        <v>291</v>
      </c>
      <c r="F142" s="34"/>
      <c r="G142" s="90">
        <f>G143</f>
        <v>7564.2999999999993</v>
      </c>
    </row>
    <row r="143" spans="1:8" ht="12" customHeight="1" x14ac:dyDescent="0.2">
      <c r="A143" s="32" t="s">
        <v>290</v>
      </c>
      <c r="B143" s="78"/>
      <c r="C143" s="34" t="s">
        <v>43</v>
      </c>
      <c r="D143" s="34" t="s">
        <v>34</v>
      </c>
      <c r="E143" s="34" t="s">
        <v>292</v>
      </c>
      <c r="F143" s="34"/>
      <c r="G143" s="90">
        <f>G144</f>
        <v>7564.2999999999993</v>
      </c>
    </row>
    <row r="144" spans="1:8" ht="25.5" x14ac:dyDescent="0.2">
      <c r="A144" s="32" t="s">
        <v>293</v>
      </c>
      <c r="B144" s="78"/>
      <c r="C144" s="34" t="s">
        <v>43</v>
      </c>
      <c r="D144" s="34" t="s">
        <v>34</v>
      </c>
      <c r="E144" s="34" t="s">
        <v>294</v>
      </c>
      <c r="F144" s="34"/>
      <c r="G144" s="90">
        <f>G145+G148+G151</f>
        <v>7564.2999999999993</v>
      </c>
    </row>
    <row r="145" spans="1:7" ht="25.5" x14ac:dyDescent="0.2">
      <c r="A145" s="32" t="s">
        <v>295</v>
      </c>
      <c r="B145" s="78"/>
      <c r="C145" s="34" t="s">
        <v>43</v>
      </c>
      <c r="D145" s="34" t="s">
        <v>34</v>
      </c>
      <c r="E145" s="34" t="s">
        <v>296</v>
      </c>
      <c r="F145" s="34"/>
      <c r="G145" s="90">
        <f>G146+G147</f>
        <v>4704.5</v>
      </c>
    </row>
    <row r="146" spans="1:7" ht="25.5" customHeight="1" x14ac:dyDescent="0.2">
      <c r="A146" s="41" t="s">
        <v>297</v>
      </c>
      <c r="B146" s="78"/>
      <c r="C146" s="34" t="s">
        <v>43</v>
      </c>
      <c r="D146" s="34" t="s">
        <v>34</v>
      </c>
      <c r="E146" s="34" t="s">
        <v>296</v>
      </c>
      <c r="F146" s="34" t="s">
        <v>260</v>
      </c>
      <c r="G146" s="90">
        <v>3827.5</v>
      </c>
    </row>
    <row r="147" spans="1:7" x14ac:dyDescent="0.2">
      <c r="A147" s="41" t="s">
        <v>78</v>
      </c>
      <c r="B147" s="78"/>
      <c r="C147" s="34" t="s">
        <v>43</v>
      </c>
      <c r="D147" s="34" t="s">
        <v>34</v>
      </c>
      <c r="E147" s="34" t="s">
        <v>296</v>
      </c>
      <c r="F147" s="34" t="s">
        <v>202</v>
      </c>
      <c r="G147" s="90">
        <v>877</v>
      </c>
    </row>
    <row r="148" spans="1:7" x14ac:dyDescent="0.2">
      <c r="A148" s="32" t="s">
        <v>298</v>
      </c>
      <c r="B148" s="78"/>
      <c r="C148" s="34" t="s">
        <v>43</v>
      </c>
      <c r="D148" s="34" t="s">
        <v>34</v>
      </c>
      <c r="E148" s="34" t="s">
        <v>299</v>
      </c>
      <c r="F148" s="34"/>
      <c r="G148" s="90">
        <f>G149+G150</f>
        <v>2138.4</v>
      </c>
    </row>
    <row r="149" spans="1:7" x14ac:dyDescent="0.2">
      <c r="A149" s="41" t="s">
        <v>297</v>
      </c>
      <c r="B149" s="78"/>
      <c r="C149" s="34" t="s">
        <v>43</v>
      </c>
      <c r="D149" s="34" t="s">
        <v>34</v>
      </c>
      <c r="E149" s="34" t="s">
        <v>299</v>
      </c>
      <c r="F149" s="34" t="s">
        <v>260</v>
      </c>
      <c r="G149" s="90">
        <v>1771.9</v>
      </c>
    </row>
    <row r="150" spans="1:7" x14ac:dyDescent="0.2">
      <c r="A150" s="41" t="s">
        <v>78</v>
      </c>
      <c r="B150" s="78"/>
      <c r="C150" s="34" t="s">
        <v>43</v>
      </c>
      <c r="D150" s="34" t="s">
        <v>34</v>
      </c>
      <c r="E150" s="34" t="s">
        <v>299</v>
      </c>
      <c r="F150" s="34" t="s">
        <v>202</v>
      </c>
      <c r="G150" s="90">
        <v>366.5</v>
      </c>
    </row>
    <row r="151" spans="1:7" ht="25.5" x14ac:dyDescent="0.2">
      <c r="A151" s="32" t="s">
        <v>293</v>
      </c>
      <c r="B151" s="78"/>
      <c r="C151" s="34" t="s">
        <v>43</v>
      </c>
      <c r="D151" s="34" t="s">
        <v>34</v>
      </c>
      <c r="E151" s="34" t="s">
        <v>300</v>
      </c>
      <c r="F151" s="34"/>
      <c r="G151" s="90">
        <f>G152+G153</f>
        <v>721.40000000000009</v>
      </c>
    </row>
    <row r="152" spans="1:7" x14ac:dyDescent="0.2">
      <c r="A152" s="41" t="s">
        <v>297</v>
      </c>
      <c r="B152" s="78"/>
      <c r="C152" s="34" t="s">
        <v>43</v>
      </c>
      <c r="D152" s="34" t="s">
        <v>34</v>
      </c>
      <c r="E152" s="34" t="s">
        <v>301</v>
      </c>
      <c r="F152" s="34" t="s">
        <v>260</v>
      </c>
      <c r="G152" s="90">
        <f>285.6+370.3</f>
        <v>655.90000000000009</v>
      </c>
    </row>
    <row r="153" spans="1:7" x14ac:dyDescent="0.2">
      <c r="A153" s="41" t="s">
        <v>78</v>
      </c>
      <c r="B153" s="78"/>
      <c r="C153" s="34" t="s">
        <v>43</v>
      </c>
      <c r="D153" s="34" t="s">
        <v>34</v>
      </c>
      <c r="E153" s="34" t="s">
        <v>301</v>
      </c>
      <c r="F153" s="34" t="s">
        <v>202</v>
      </c>
      <c r="G153" s="90">
        <v>65.5</v>
      </c>
    </row>
    <row r="154" spans="1:7" ht="51" x14ac:dyDescent="0.2">
      <c r="A154" s="32" t="s">
        <v>302</v>
      </c>
      <c r="B154" s="78"/>
      <c r="C154" s="34" t="s">
        <v>43</v>
      </c>
      <c r="D154" s="34" t="s">
        <v>34</v>
      </c>
      <c r="E154" s="34" t="s">
        <v>171</v>
      </c>
      <c r="F154" s="34"/>
      <c r="G154" s="90">
        <f>G155</f>
        <v>259.5</v>
      </c>
    </row>
    <row r="155" spans="1:7" ht="51" x14ac:dyDescent="0.2">
      <c r="A155" s="32" t="s">
        <v>302</v>
      </c>
      <c r="B155" s="78"/>
      <c r="C155" s="34" t="s">
        <v>43</v>
      </c>
      <c r="D155" s="34" t="s">
        <v>34</v>
      </c>
      <c r="E155" s="34" t="s">
        <v>172</v>
      </c>
      <c r="F155" s="34"/>
      <c r="G155" s="90">
        <f>G156</f>
        <v>259.5</v>
      </c>
    </row>
    <row r="156" spans="1:7" ht="25.5" x14ac:dyDescent="0.2">
      <c r="A156" s="32" t="s">
        <v>232</v>
      </c>
      <c r="B156" s="78"/>
      <c r="C156" s="34" t="s">
        <v>43</v>
      </c>
      <c r="D156" s="34" t="s">
        <v>34</v>
      </c>
      <c r="E156" s="34" t="s">
        <v>173</v>
      </c>
      <c r="F156" s="34"/>
      <c r="G156" s="90">
        <f>G158+G159+G162</f>
        <v>259.5</v>
      </c>
    </row>
    <row r="157" spans="1:7" x14ac:dyDescent="0.2">
      <c r="A157" s="32" t="s">
        <v>109</v>
      </c>
      <c r="B157" s="78"/>
      <c r="C157" s="34" t="s">
        <v>43</v>
      </c>
      <c r="D157" s="34" t="s">
        <v>34</v>
      </c>
      <c r="E157" s="34" t="s">
        <v>174</v>
      </c>
      <c r="F157" s="34"/>
      <c r="G157" s="90">
        <v>259.5</v>
      </c>
    </row>
    <row r="158" spans="1:7" ht="25.5" x14ac:dyDescent="0.2">
      <c r="A158" s="32" t="s">
        <v>79</v>
      </c>
      <c r="B158" s="78"/>
      <c r="C158" s="34" t="s">
        <v>43</v>
      </c>
      <c r="D158" s="34" t="s">
        <v>34</v>
      </c>
      <c r="E158" s="34" t="s">
        <v>174</v>
      </c>
      <c r="F158" s="34" t="s">
        <v>80</v>
      </c>
      <c r="G158" s="90">
        <v>259.5</v>
      </c>
    </row>
    <row r="159" spans="1:7" hidden="1" x14ac:dyDescent="0.2">
      <c r="A159" s="32" t="s">
        <v>226</v>
      </c>
      <c r="B159" s="78"/>
      <c r="C159" s="34" t="s">
        <v>43</v>
      </c>
      <c r="D159" s="34" t="s">
        <v>34</v>
      </c>
      <c r="E159" s="34" t="s">
        <v>227</v>
      </c>
      <c r="F159" s="34"/>
      <c r="G159" s="90">
        <f>G160</f>
        <v>0</v>
      </c>
    </row>
    <row r="160" spans="1:7" ht="25.5" hidden="1" x14ac:dyDescent="0.2">
      <c r="A160" s="32" t="s">
        <v>79</v>
      </c>
      <c r="B160" s="78"/>
      <c r="C160" s="34" t="s">
        <v>43</v>
      </c>
      <c r="D160" s="34" t="s">
        <v>34</v>
      </c>
      <c r="E160" s="34" t="s">
        <v>227</v>
      </c>
      <c r="F160" s="34" t="s">
        <v>80</v>
      </c>
      <c r="G160" s="90"/>
    </row>
    <row r="161" spans="1:9" hidden="1" x14ac:dyDescent="0.2">
      <c r="A161" s="39" t="s">
        <v>168</v>
      </c>
      <c r="B161" s="78"/>
      <c r="C161" s="34" t="s">
        <v>43</v>
      </c>
      <c r="D161" s="34" t="s">
        <v>34</v>
      </c>
      <c r="E161" s="46" t="s">
        <v>303</v>
      </c>
      <c r="F161" s="34"/>
      <c r="G161" s="90">
        <f>G162</f>
        <v>0</v>
      </c>
      <c r="I161" s="16"/>
    </row>
    <row r="162" spans="1:9" ht="42.75" hidden="1" customHeight="1" x14ac:dyDescent="0.2">
      <c r="A162" s="32" t="s">
        <v>79</v>
      </c>
      <c r="B162" s="78"/>
      <c r="C162" s="34" t="s">
        <v>43</v>
      </c>
      <c r="D162" s="34" t="s">
        <v>34</v>
      </c>
      <c r="E162" s="46" t="s">
        <v>303</v>
      </c>
      <c r="F162" s="34" t="s">
        <v>80</v>
      </c>
      <c r="G162" s="90">
        <v>0</v>
      </c>
    </row>
    <row r="163" spans="1:9" ht="25.5" customHeight="1" x14ac:dyDescent="0.2">
      <c r="A163" s="39" t="s">
        <v>59</v>
      </c>
      <c r="B163" s="78"/>
      <c r="C163" s="34" t="s">
        <v>43</v>
      </c>
      <c r="D163" s="34" t="s">
        <v>34</v>
      </c>
      <c r="E163" s="40" t="s">
        <v>89</v>
      </c>
      <c r="F163" s="34"/>
      <c r="G163" s="90">
        <f>SUM(G164)</f>
        <v>268.60000000000002</v>
      </c>
    </row>
    <row r="164" spans="1:9" ht="26.25" customHeight="1" x14ac:dyDescent="0.2">
      <c r="A164" s="39" t="s">
        <v>164</v>
      </c>
      <c r="B164" s="78"/>
      <c r="C164" s="34" t="s">
        <v>43</v>
      </c>
      <c r="D164" s="34" t="s">
        <v>34</v>
      </c>
      <c r="E164" s="45" t="s">
        <v>90</v>
      </c>
      <c r="F164" s="34"/>
      <c r="G164" s="90">
        <f>G165</f>
        <v>268.60000000000002</v>
      </c>
    </row>
    <row r="165" spans="1:9" x14ac:dyDescent="0.2">
      <c r="A165" s="39" t="s">
        <v>164</v>
      </c>
      <c r="B165" s="78"/>
      <c r="C165" s="34" t="s">
        <v>43</v>
      </c>
      <c r="D165" s="34" t="s">
        <v>34</v>
      </c>
      <c r="E165" s="45" t="s">
        <v>107</v>
      </c>
      <c r="F165" s="34"/>
      <c r="G165" s="90">
        <f>G167+G169</f>
        <v>268.60000000000002</v>
      </c>
    </row>
    <row r="166" spans="1:9" hidden="1" x14ac:dyDescent="0.2">
      <c r="A166" s="39"/>
      <c r="B166" s="78"/>
      <c r="C166" s="34"/>
      <c r="D166" s="34"/>
      <c r="E166" s="46"/>
      <c r="F166" s="34"/>
      <c r="G166" s="90"/>
      <c r="I166" s="16"/>
    </row>
    <row r="167" spans="1:9" hidden="1" x14ac:dyDescent="0.2">
      <c r="A167" s="32"/>
      <c r="B167" s="78"/>
      <c r="C167" s="34"/>
      <c r="D167" s="34"/>
      <c r="E167" s="46"/>
      <c r="F167" s="34"/>
      <c r="G167" s="90"/>
    </row>
    <row r="168" spans="1:9" x14ac:dyDescent="0.2">
      <c r="A168" s="39" t="s">
        <v>222</v>
      </c>
      <c r="B168" s="78"/>
      <c r="C168" s="34" t="s">
        <v>43</v>
      </c>
      <c r="D168" s="34" t="s">
        <v>34</v>
      </c>
      <c r="E168" s="40" t="s">
        <v>108</v>
      </c>
      <c r="F168" s="34"/>
      <c r="G168" s="90">
        <f>G169</f>
        <v>268.60000000000002</v>
      </c>
    </row>
    <row r="169" spans="1:9" ht="25.5" x14ac:dyDescent="0.2">
      <c r="A169" s="32" t="s">
        <v>79</v>
      </c>
      <c r="B169" s="38"/>
      <c r="C169" s="34" t="s">
        <v>43</v>
      </c>
      <c r="D169" s="34" t="s">
        <v>34</v>
      </c>
      <c r="E169" s="33" t="s">
        <v>108</v>
      </c>
      <c r="F169" s="34" t="s">
        <v>80</v>
      </c>
      <c r="G169" s="90">
        <f>228.8+5.3+21.8+20.3-7.6</f>
        <v>268.60000000000002</v>
      </c>
    </row>
    <row r="170" spans="1:9" x14ac:dyDescent="0.2">
      <c r="A170" s="29" t="s">
        <v>7</v>
      </c>
      <c r="B170" s="78"/>
      <c r="C170" s="54" t="s">
        <v>43</v>
      </c>
      <c r="D170" s="54" t="s">
        <v>40</v>
      </c>
      <c r="E170" s="34"/>
      <c r="F170" s="34"/>
      <c r="G170" s="90">
        <f>SUM(G183)+G171+G191</f>
        <v>9706.4</v>
      </c>
    </row>
    <row r="171" spans="1:9" ht="51" x14ac:dyDescent="0.2">
      <c r="A171" s="32" t="s">
        <v>304</v>
      </c>
      <c r="B171" s="78"/>
      <c r="C171" s="34" t="s">
        <v>43</v>
      </c>
      <c r="D171" s="34" t="s">
        <v>40</v>
      </c>
      <c r="E171" s="33" t="s">
        <v>305</v>
      </c>
      <c r="F171" s="34"/>
      <c r="G171" s="90">
        <f>G178+G172</f>
        <v>8242.2000000000007</v>
      </c>
    </row>
    <row r="172" spans="1:9" ht="51" x14ac:dyDescent="0.2">
      <c r="A172" s="32" t="s">
        <v>304</v>
      </c>
      <c r="B172" s="78"/>
      <c r="C172" s="34" t="s">
        <v>43</v>
      </c>
      <c r="D172" s="34" t="s">
        <v>40</v>
      </c>
      <c r="E172" s="33" t="s">
        <v>306</v>
      </c>
      <c r="F172" s="34"/>
      <c r="G172" s="90">
        <f>G173</f>
        <v>0</v>
      </c>
    </row>
    <row r="173" spans="1:9" x14ac:dyDescent="0.2">
      <c r="A173" s="32" t="s">
        <v>307</v>
      </c>
      <c r="B173" s="78"/>
      <c r="C173" s="34" t="s">
        <v>43</v>
      </c>
      <c r="D173" s="34" t="s">
        <v>40</v>
      </c>
      <c r="E173" s="33" t="s">
        <v>308</v>
      </c>
      <c r="F173" s="34"/>
      <c r="G173" s="90">
        <f>G174+G176</f>
        <v>0</v>
      </c>
    </row>
    <row r="174" spans="1:9" ht="25.5" x14ac:dyDescent="0.2">
      <c r="A174" s="32" t="s">
        <v>309</v>
      </c>
      <c r="B174" s="78"/>
      <c r="C174" s="34" t="s">
        <v>43</v>
      </c>
      <c r="D174" s="34" t="s">
        <v>40</v>
      </c>
      <c r="E174" s="33" t="s">
        <v>310</v>
      </c>
      <c r="F174" s="34"/>
      <c r="G174" s="90">
        <f>G175</f>
        <v>0</v>
      </c>
    </row>
    <row r="175" spans="1:9" ht="25.5" x14ac:dyDescent="0.2">
      <c r="A175" s="32" t="s">
        <v>79</v>
      </c>
      <c r="B175" s="78"/>
      <c r="C175" s="34" t="s">
        <v>43</v>
      </c>
      <c r="D175" s="34" t="s">
        <v>40</v>
      </c>
      <c r="E175" s="33" t="s">
        <v>310</v>
      </c>
      <c r="F175" s="48" t="s">
        <v>80</v>
      </c>
      <c r="G175" s="90">
        <v>0</v>
      </c>
    </row>
    <row r="176" spans="1:9" ht="25.5" x14ac:dyDescent="0.2">
      <c r="A176" s="32" t="s">
        <v>311</v>
      </c>
      <c r="B176" s="78"/>
      <c r="C176" s="34" t="s">
        <v>43</v>
      </c>
      <c r="D176" s="34" t="s">
        <v>40</v>
      </c>
      <c r="E176" s="33" t="s">
        <v>310</v>
      </c>
      <c r="F176" s="48"/>
      <c r="G176" s="90">
        <f>G177</f>
        <v>0</v>
      </c>
    </row>
    <row r="177" spans="1:7" ht="25.5" x14ac:dyDescent="0.2">
      <c r="A177" s="32" t="s">
        <v>79</v>
      </c>
      <c r="B177" s="78"/>
      <c r="C177" s="34" t="s">
        <v>43</v>
      </c>
      <c r="D177" s="34" t="s">
        <v>40</v>
      </c>
      <c r="E177" s="33" t="s">
        <v>310</v>
      </c>
      <c r="F177" s="48" t="s">
        <v>80</v>
      </c>
      <c r="G177" s="90">
        <v>0</v>
      </c>
    </row>
    <row r="178" spans="1:7" ht="51" x14ac:dyDescent="0.2">
      <c r="A178" s="32" t="s">
        <v>304</v>
      </c>
      <c r="B178" s="78"/>
      <c r="C178" s="34" t="s">
        <v>43</v>
      </c>
      <c r="D178" s="34" t="s">
        <v>40</v>
      </c>
      <c r="E178" s="33" t="s">
        <v>312</v>
      </c>
      <c r="F178" s="34"/>
      <c r="G178" s="90">
        <f>G179</f>
        <v>8242.2000000000007</v>
      </c>
    </row>
    <row r="179" spans="1:7" ht="63.75" x14ac:dyDescent="0.2">
      <c r="A179" s="32" t="s">
        <v>313</v>
      </c>
      <c r="B179" s="78"/>
      <c r="C179" s="34" t="s">
        <v>43</v>
      </c>
      <c r="D179" s="34" t="s">
        <v>40</v>
      </c>
      <c r="E179" s="33" t="s">
        <v>314</v>
      </c>
      <c r="F179" s="34"/>
      <c r="G179" s="90">
        <f>G180</f>
        <v>8242.2000000000007</v>
      </c>
    </row>
    <row r="180" spans="1:7" ht="24.75" customHeight="1" x14ac:dyDescent="0.2">
      <c r="A180" s="32" t="s">
        <v>313</v>
      </c>
      <c r="B180" s="78"/>
      <c r="C180" s="34" t="s">
        <v>43</v>
      </c>
      <c r="D180" s="34" t="s">
        <v>40</v>
      </c>
      <c r="E180" s="33" t="s">
        <v>315</v>
      </c>
      <c r="F180" s="34"/>
      <c r="G180" s="90">
        <f>G181</f>
        <v>8242.2000000000007</v>
      </c>
    </row>
    <row r="181" spans="1:7" ht="24.75" customHeight="1" x14ac:dyDescent="0.2">
      <c r="A181" s="32" t="s">
        <v>79</v>
      </c>
      <c r="B181" s="78"/>
      <c r="C181" s="34" t="s">
        <v>43</v>
      </c>
      <c r="D181" s="34" t="s">
        <v>40</v>
      </c>
      <c r="E181" s="33" t="s">
        <v>315</v>
      </c>
      <c r="F181" s="34" t="s">
        <v>80</v>
      </c>
      <c r="G181" s="108">
        <v>8242.2000000000007</v>
      </c>
    </row>
    <row r="182" spans="1:7" ht="24.75" customHeight="1" x14ac:dyDescent="0.2">
      <c r="A182" s="32" t="s">
        <v>302</v>
      </c>
      <c r="B182" s="78"/>
      <c r="C182" s="34" t="s">
        <v>43</v>
      </c>
      <c r="D182" s="34" t="s">
        <v>40</v>
      </c>
      <c r="E182" s="33" t="s">
        <v>171</v>
      </c>
      <c r="F182" s="34"/>
      <c r="G182" s="90">
        <f>G183</f>
        <v>522.4</v>
      </c>
    </row>
    <row r="183" spans="1:7" ht="24.75" customHeight="1" x14ac:dyDescent="0.2">
      <c r="A183" s="32" t="s">
        <v>302</v>
      </c>
      <c r="B183" s="78"/>
      <c r="C183" s="34" t="s">
        <v>43</v>
      </c>
      <c r="D183" s="34" t="s">
        <v>40</v>
      </c>
      <c r="E183" s="33" t="s">
        <v>172</v>
      </c>
      <c r="F183" s="34"/>
      <c r="G183" s="90">
        <f>G184+G188</f>
        <v>522.4</v>
      </c>
    </row>
    <row r="184" spans="1:7" ht="24.75" customHeight="1" x14ac:dyDescent="0.2">
      <c r="A184" s="32" t="s">
        <v>223</v>
      </c>
      <c r="B184" s="38"/>
      <c r="C184" s="34" t="s">
        <v>43</v>
      </c>
      <c r="D184" s="34" t="s">
        <v>40</v>
      </c>
      <c r="E184" s="33" t="s">
        <v>175</v>
      </c>
      <c r="F184" s="34"/>
      <c r="G184" s="90">
        <f>G185</f>
        <v>484</v>
      </c>
    </row>
    <row r="185" spans="1:7" x14ac:dyDescent="0.2">
      <c r="A185" s="32" t="s">
        <v>169</v>
      </c>
      <c r="B185" s="38"/>
      <c r="C185" s="34" t="s">
        <v>43</v>
      </c>
      <c r="D185" s="34" t="s">
        <v>40</v>
      </c>
      <c r="E185" s="33" t="s">
        <v>176</v>
      </c>
      <c r="F185" s="34"/>
      <c r="G185" s="90">
        <f>G186+G187</f>
        <v>484</v>
      </c>
    </row>
    <row r="186" spans="1:7" ht="44.25" customHeight="1" x14ac:dyDescent="0.2">
      <c r="A186" s="32" t="s">
        <v>79</v>
      </c>
      <c r="B186" s="78"/>
      <c r="C186" s="34" t="s">
        <v>43</v>
      </c>
      <c r="D186" s="34" t="s">
        <v>40</v>
      </c>
      <c r="E186" s="33" t="s">
        <v>176</v>
      </c>
      <c r="F186" s="34" t="s">
        <v>80</v>
      </c>
      <c r="G186" s="108">
        <f>180.7+50+14+99+40-2.7+40+50</f>
        <v>471</v>
      </c>
    </row>
    <row r="187" spans="1:7" ht="39.75" customHeight="1" x14ac:dyDescent="0.2">
      <c r="A187" s="41" t="s">
        <v>78</v>
      </c>
      <c r="B187" s="78"/>
      <c r="C187" s="34" t="s">
        <v>43</v>
      </c>
      <c r="D187" s="34" t="s">
        <v>40</v>
      </c>
      <c r="E187" s="33" t="s">
        <v>176</v>
      </c>
      <c r="F187" s="34" t="s">
        <v>202</v>
      </c>
      <c r="G187" s="108">
        <v>13</v>
      </c>
    </row>
    <row r="188" spans="1:7" x14ac:dyDescent="0.2">
      <c r="A188" s="32" t="s">
        <v>153</v>
      </c>
      <c r="B188" s="78"/>
      <c r="C188" s="34" t="s">
        <v>43</v>
      </c>
      <c r="D188" s="34" t="s">
        <v>40</v>
      </c>
      <c r="E188" s="33" t="s">
        <v>177</v>
      </c>
      <c r="F188" s="34"/>
      <c r="G188" s="90">
        <f>G189</f>
        <v>38.4</v>
      </c>
    </row>
    <row r="189" spans="1:7" x14ac:dyDescent="0.2">
      <c r="A189" s="32" t="s">
        <v>170</v>
      </c>
      <c r="B189" s="78"/>
      <c r="C189" s="34" t="s">
        <v>43</v>
      </c>
      <c r="D189" s="34" t="s">
        <v>40</v>
      </c>
      <c r="E189" s="33" t="s">
        <v>178</v>
      </c>
      <c r="F189" s="34"/>
      <c r="G189" s="90">
        <f>G190</f>
        <v>38.4</v>
      </c>
    </row>
    <row r="190" spans="1:7" ht="25.5" x14ac:dyDescent="0.2">
      <c r="A190" s="32" t="s">
        <v>79</v>
      </c>
      <c r="B190" s="78"/>
      <c r="C190" s="34" t="s">
        <v>43</v>
      </c>
      <c r="D190" s="34" t="s">
        <v>40</v>
      </c>
      <c r="E190" s="33" t="s">
        <v>178</v>
      </c>
      <c r="F190" s="34" t="s">
        <v>80</v>
      </c>
      <c r="G190" s="108">
        <v>38.4</v>
      </c>
    </row>
    <row r="191" spans="1:7" hidden="1" x14ac:dyDescent="0.2">
      <c r="A191" s="39" t="s">
        <v>59</v>
      </c>
      <c r="B191" s="78"/>
      <c r="C191" s="34" t="s">
        <v>43</v>
      </c>
      <c r="D191" s="34" t="s">
        <v>40</v>
      </c>
      <c r="E191" s="40" t="s">
        <v>89</v>
      </c>
      <c r="F191" s="34"/>
      <c r="G191" s="97">
        <f>G192</f>
        <v>941.8</v>
      </c>
    </row>
    <row r="192" spans="1:7" x14ac:dyDescent="0.2">
      <c r="A192" s="39" t="s">
        <v>164</v>
      </c>
      <c r="B192" s="78"/>
      <c r="C192" s="34" t="s">
        <v>43</v>
      </c>
      <c r="D192" s="34" t="s">
        <v>40</v>
      </c>
      <c r="E192" s="45" t="s">
        <v>90</v>
      </c>
      <c r="F192" s="34"/>
      <c r="G192" s="90">
        <f>G193</f>
        <v>941.8</v>
      </c>
    </row>
    <row r="193" spans="1:7" x14ac:dyDescent="0.2">
      <c r="A193" s="39" t="s">
        <v>164</v>
      </c>
      <c r="B193" s="78"/>
      <c r="C193" s="34" t="s">
        <v>43</v>
      </c>
      <c r="D193" s="34" t="s">
        <v>40</v>
      </c>
      <c r="E193" s="45" t="s">
        <v>107</v>
      </c>
      <c r="F193" s="34"/>
      <c r="G193" s="90">
        <f>G196+G202+G200+G198+G194</f>
        <v>941.8</v>
      </c>
    </row>
    <row r="194" spans="1:7" ht="25.5" x14ac:dyDescent="0.2">
      <c r="A194" s="39" t="s">
        <v>261</v>
      </c>
      <c r="B194" s="78"/>
      <c r="C194" s="34"/>
      <c r="D194" s="34"/>
      <c r="E194" s="45" t="s">
        <v>316</v>
      </c>
      <c r="F194" s="34"/>
      <c r="G194" s="90">
        <f>G195</f>
        <v>576</v>
      </c>
    </row>
    <row r="195" spans="1:7" ht="25.5" x14ac:dyDescent="0.2">
      <c r="A195" s="32" t="s">
        <v>79</v>
      </c>
      <c r="B195" s="38"/>
      <c r="C195" s="34" t="s">
        <v>43</v>
      </c>
      <c r="D195" s="34" t="s">
        <v>40</v>
      </c>
      <c r="E195" s="46" t="s">
        <v>316</v>
      </c>
      <c r="F195" s="34" t="s">
        <v>80</v>
      </c>
      <c r="G195" s="108">
        <v>576</v>
      </c>
    </row>
    <row r="196" spans="1:7" ht="38.25" x14ac:dyDescent="0.2">
      <c r="A196" s="32" t="s">
        <v>317</v>
      </c>
      <c r="B196" s="38"/>
      <c r="C196" s="34" t="s">
        <v>43</v>
      </c>
      <c r="D196" s="34" t="s">
        <v>40</v>
      </c>
      <c r="E196" s="46" t="s">
        <v>318</v>
      </c>
      <c r="F196" s="34"/>
      <c r="G196" s="90">
        <f>G197</f>
        <v>0</v>
      </c>
    </row>
    <row r="197" spans="1:7" x14ac:dyDescent="0.2">
      <c r="A197" s="32" t="s">
        <v>297</v>
      </c>
      <c r="B197" s="38"/>
      <c r="C197" s="34" t="s">
        <v>43</v>
      </c>
      <c r="D197" s="34" t="s">
        <v>40</v>
      </c>
      <c r="E197" s="46" t="s">
        <v>318</v>
      </c>
      <c r="F197" s="48" t="s">
        <v>260</v>
      </c>
      <c r="G197" s="90"/>
    </row>
    <row r="198" spans="1:7" ht="25.5" x14ac:dyDescent="0.2">
      <c r="A198" s="32" t="s">
        <v>319</v>
      </c>
      <c r="B198" s="38"/>
      <c r="C198" s="34" t="s">
        <v>43</v>
      </c>
      <c r="D198" s="34" t="s">
        <v>40</v>
      </c>
      <c r="E198" s="46" t="s">
        <v>320</v>
      </c>
      <c r="F198" s="48"/>
      <c r="G198" s="90"/>
    </row>
    <row r="199" spans="1:7" x14ac:dyDescent="0.2">
      <c r="A199" s="41" t="s">
        <v>78</v>
      </c>
      <c r="B199" s="38"/>
      <c r="C199" s="34" t="s">
        <v>43</v>
      </c>
      <c r="D199" s="34" t="s">
        <v>40</v>
      </c>
      <c r="E199" s="46" t="s">
        <v>320</v>
      </c>
      <c r="F199" s="48" t="s">
        <v>202</v>
      </c>
      <c r="G199" s="90">
        <v>0</v>
      </c>
    </row>
    <row r="200" spans="1:7" ht="18.75" customHeight="1" x14ac:dyDescent="0.2">
      <c r="A200" s="32" t="s">
        <v>169</v>
      </c>
      <c r="B200" s="38"/>
      <c r="C200" s="34" t="s">
        <v>43</v>
      </c>
      <c r="D200" s="34" t="s">
        <v>40</v>
      </c>
      <c r="E200" s="46" t="s">
        <v>321</v>
      </c>
      <c r="F200" s="48"/>
      <c r="G200" s="90">
        <f>G201</f>
        <v>33</v>
      </c>
    </row>
    <row r="201" spans="1:7" ht="25.5" x14ac:dyDescent="0.2">
      <c r="A201" s="32" t="s">
        <v>79</v>
      </c>
      <c r="B201" s="38"/>
      <c r="C201" s="34" t="s">
        <v>43</v>
      </c>
      <c r="D201" s="34" t="s">
        <v>40</v>
      </c>
      <c r="E201" s="46" t="s">
        <v>321</v>
      </c>
      <c r="F201" s="48" t="s">
        <v>80</v>
      </c>
      <c r="G201" s="108">
        <v>33</v>
      </c>
    </row>
    <row r="202" spans="1:7" ht="76.5" x14ac:dyDescent="0.2">
      <c r="A202" s="98" t="s">
        <v>239</v>
      </c>
      <c r="B202" s="38"/>
      <c r="C202" s="34" t="s">
        <v>43</v>
      </c>
      <c r="D202" s="34" t="s">
        <v>40</v>
      </c>
      <c r="E202" s="46" t="s">
        <v>240</v>
      </c>
      <c r="F202" s="34"/>
      <c r="G202" s="90">
        <f>G203+G204</f>
        <v>332.8</v>
      </c>
    </row>
    <row r="203" spans="1:7" ht="25.5" x14ac:dyDescent="0.2">
      <c r="A203" s="32" t="s">
        <v>79</v>
      </c>
      <c r="B203" s="38"/>
      <c r="C203" s="34" t="s">
        <v>43</v>
      </c>
      <c r="D203" s="34" t="s">
        <v>40</v>
      </c>
      <c r="E203" s="46" t="s">
        <v>240</v>
      </c>
      <c r="F203" s="34" t="s">
        <v>80</v>
      </c>
      <c r="G203" s="108">
        <f>290</f>
        <v>290</v>
      </c>
    </row>
    <row r="204" spans="1:7" x14ac:dyDescent="0.2">
      <c r="A204" s="41" t="s">
        <v>297</v>
      </c>
      <c r="B204" s="38"/>
      <c r="C204" s="34" t="s">
        <v>43</v>
      </c>
      <c r="D204" s="34" t="s">
        <v>40</v>
      </c>
      <c r="E204" s="46" t="s">
        <v>240</v>
      </c>
      <c r="F204" s="48" t="s">
        <v>260</v>
      </c>
      <c r="G204" s="90">
        <v>42.8</v>
      </c>
    </row>
    <row r="205" spans="1:7" x14ac:dyDescent="0.2">
      <c r="A205" s="29" t="s">
        <v>21</v>
      </c>
      <c r="B205" s="78"/>
      <c r="C205" s="54" t="s">
        <v>43</v>
      </c>
      <c r="D205" s="54" t="s">
        <v>36</v>
      </c>
      <c r="E205" s="34"/>
      <c r="F205" s="34"/>
      <c r="G205" s="90">
        <f>G206+G227</f>
        <v>4081.8999999999996</v>
      </c>
    </row>
    <row r="206" spans="1:7" ht="51" x14ac:dyDescent="0.2">
      <c r="A206" s="32" t="s">
        <v>322</v>
      </c>
      <c r="B206" s="78"/>
      <c r="C206" s="34" t="s">
        <v>43</v>
      </c>
      <c r="D206" s="34" t="s">
        <v>36</v>
      </c>
      <c r="E206" s="33" t="s">
        <v>171</v>
      </c>
      <c r="F206" s="34"/>
      <c r="G206" s="90">
        <f>G208+G211+G216+G219+G222</f>
        <v>3727.5999999999995</v>
      </c>
    </row>
    <row r="207" spans="1:7" ht="51" x14ac:dyDescent="0.2">
      <c r="A207" s="32" t="s">
        <v>322</v>
      </c>
      <c r="B207" s="78"/>
      <c r="C207" s="34" t="s">
        <v>43</v>
      </c>
      <c r="D207" s="34" t="s">
        <v>36</v>
      </c>
      <c r="E207" s="33" t="s">
        <v>172</v>
      </c>
      <c r="F207" s="34"/>
      <c r="G207" s="90">
        <f>SUM(G209,G217,G212,G220)</f>
        <v>3053.7999999999997</v>
      </c>
    </row>
    <row r="208" spans="1:7" ht="25.5" hidden="1" x14ac:dyDescent="0.2">
      <c r="A208" s="32" t="s">
        <v>149</v>
      </c>
      <c r="B208" s="78"/>
      <c r="C208" s="34" t="s">
        <v>43</v>
      </c>
      <c r="D208" s="34" t="s">
        <v>36</v>
      </c>
      <c r="E208" s="33" t="s">
        <v>179</v>
      </c>
      <c r="F208" s="34"/>
      <c r="G208" s="90">
        <f>G209</f>
        <v>2683.7</v>
      </c>
    </row>
    <row r="209" spans="1:7" hidden="1" x14ac:dyDescent="0.2">
      <c r="A209" s="32" t="s">
        <v>69</v>
      </c>
      <c r="B209" s="78"/>
      <c r="C209" s="34" t="s">
        <v>43</v>
      </c>
      <c r="D209" s="34" t="s">
        <v>36</v>
      </c>
      <c r="E209" s="40" t="s">
        <v>180</v>
      </c>
      <c r="F209" s="34"/>
      <c r="G209" s="90">
        <f>G210</f>
        <v>2683.7</v>
      </c>
    </row>
    <row r="210" spans="1:7" ht="25.5" x14ac:dyDescent="0.2">
      <c r="A210" s="32" t="s">
        <v>79</v>
      </c>
      <c r="B210" s="38"/>
      <c r="C210" s="34" t="s">
        <v>43</v>
      </c>
      <c r="D210" s="34" t="s">
        <v>36</v>
      </c>
      <c r="E210" s="33" t="s">
        <v>180</v>
      </c>
      <c r="F210" s="34" t="s">
        <v>80</v>
      </c>
      <c r="G210" s="90">
        <v>2683.7</v>
      </c>
    </row>
    <row r="211" spans="1:7" ht="25.5" x14ac:dyDescent="0.2">
      <c r="A211" s="32" t="s">
        <v>151</v>
      </c>
      <c r="B211" s="78"/>
      <c r="C211" s="34" t="s">
        <v>43</v>
      </c>
      <c r="D211" s="34" t="s">
        <v>36</v>
      </c>
      <c r="E211" s="33" t="s">
        <v>181</v>
      </c>
      <c r="F211" s="34"/>
      <c r="G211" s="90">
        <f>G213+G214</f>
        <v>275.10000000000002</v>
      </c>
    </row>
    <row r="212" spans="1:7" x14ac:dyDescent="0.2">
      <c r="A212" s="32" t="s">
        <v>71</v>
      </c>
      <c r="B212" s="38"/>
      <c r="C212" s="34" t="s">
        <v>43</v>
      </c>
      <c r="D212" s="34" t="s">
        <v>36</v>
      </c>
      <c r="E212" s="33" t="s">
        <v>182</v>
      </c>
      <c r="F212" s="34"/>
      <c r="G212" s="90">
        <f>SUM(G213)</f>
        <v>275.10000000000002</v>
      </c>
    </row>
    <row r="213" spans="1:7" ht="25.5" x14ac:dyDescent="0.2">
      <c r="A213" s="32" t="s">
        <v>79</v>
      </c>
      <c r="B213" s="38"/>
      <c r="C213" s="34" t="s">
        <v>43</v>
      </c>
      <c r="D213" s="34" t="s">
        <v>36</v>
      </c>
      <c r="E213" s="33" t="s">
        <v>182</v>
      </c>
      <c r="F213" s="34" t="s">
        <v>80</v>
      </c>
      <c r="G213" s="90">
        <v>275.10000000000002</v>
      </c>
    </row>
    <row r="214" spans="1:7" x14ac:dyDescent="0.2">
      <c r="A214" s="32" t="s">
        <v>224</v>
      </c>
      <c r="B214" s="38"/>
      <c r="C214" s="34" t="s">
        <v>43</v>
      </c>
      <c r="D214" s="34" t="s">
        <v>36</v>
      </c>
      <c r="E214" s="33" t="s">
        <v>225</v>
      </c>
      <c r="F214" s="34"/>
      <c r="G214" s="90">
        <f>G215</f>
        <v>0</v>
      </c>
    </row>
    <row r="215" spans="1:7" ht="25.5" x14ac:dyDescent="0.2">
      <c r="A215" s="32" t="s">
        <v>79</v>
      </c>
      <c r="B215" s="38"/>
      <c r="C215" s="34" t="s">
        <v>43</v>
      </c>
      <c r="D215" s="34" t="s">
        <v>36</v>
      </c>
      <c r="E215" s="33" t="s">
        <v>225</v>
      </c>
      <c r="F215" s="34" t="s">
        <v>80</v>
      </c>
      <c r="G215" s="90">
        <v>0</v>
      </c>
    </row>
    <row r="216" spans="1:7" x14ac:dyDescent="0.2">
      <c r="A216" s="32" t="s">
        <v>150</v>
      </c>
      <c r="B216" s="78"/>
      <c r="C216" s="34" t="s">
        <v>43</v>
      </c>
      <c r="D216" s="34" t="s">
        <v>36</v>
      </c>
      <c r="E216" s="33" t="s">
        <v>183</v>
      </c>
      <c r="F216" s="34"/>
      <c r="G216" s="90">
        <f>G218</f>
        <v>95</v>
      </c>
    </row>
    <row r="217" spans="1:7" x14ac:dyDescent="0.2">
      <c r="A217" s="39" t="s">
        <v>70</v>
      </c>
      <c r="B217" s="38"/>
      <c r="C217" s="34" t="s">
        <v>43</v>
      </c>
      <c r="D217" s="34" t="s">
        <v>36</v>
      </c>
      <c r="E217" s="33" t="s">
        <v>184</v>
      </c>
      <c r="F217" s="34"/>
      <c r="G217" s="90">
        <f>G218</f>
        <v>95</v>
      </c>
    </row>
    <row r="218" spans="1:7" ht="25.5" x14ac:dyDescent="0.2">
      <c r="A218" s="32" t="s">
        <v>79</v>
      </c>
      <c r="B218" s="78"/>
      <c r="C218" s="34" t="s">
        <v>43</v>
      </c>
      <c r="D218" s="34" t="s">
        <v>36</v>
      </c>
      <c r="E218" s="33" t="s">
        <v>184</v>
      </c>
      <c r="F218" s="34" t="s">
        <v>80</v>
      </c>
      <c r="G218" s="90">
        <v>95</v>
      </c>
    </row>
    <row r="219" spans="1:7" x14ac:dyDescent="0.2">
      <c r="A219" s="32" t="s">
        <v>152</v>
      </c>
      <c r="B219" s="78"/>
      <c r="C219" s="34" t="s">
        <v>43</v>
      </c>
      <c r="D219" s="34" t="s">
        <v>36</v>
      </c>
      <c r="E219" s="33" t="s">
        <v>185</v>
      </c>
      <c r="F219" s="34"/>
      <c r="G219" s="90">
        <f>G220</f>
        <v>0</v>
      </c>
    </row>
    <row r="220" spans="1:7" x14ac:dyDescent="0.2">
      <c r="A220" s="32" t="s">
        <v>72</v>
      </c>
      <c r="B220" s="38"/>
      <c r="C220" s="34" t="s">
        <v>43</v>
      </c>
      <c r="D220" s="34" t="s">
        <v>36</v>
      </c>
      <c r="E220" s="33" t="s">
        <v>186</v>
      </c>
      <c r="F220" s="34"/>
      <c r="G220" s="90">
        <f>G221</f>
        <v>0</v>
      </c>
    </row>
    <row r="221" spans="1:7" ht="25.5" x14ac:dyDescent="0.2">
      <c r="A221" s="32" t="s">
        <v>79</v>
      </c>
      <c r="B221" s="38"/>
      <c r="C221" s="34" t="s">
        <v>43</v>
      </c>
      <c r="D221" s="34" t="s">
        <v>36</v>
      </c>
      <c r="E221" s="33" t="s">
        <v>186</v>
      </c>
      <c r="F221" s="34" t="s">
        <v>80</v>
      </c>
      <c r="G221" s="90">
        <f>86-50-36</f>
        <v>0</v>
      </c>
    </row>
    <row r="222" spans="1:7" ht="21" customHeight="1" x14ac:dyDescent="0.2">
      <c r="A222" s="39" t="s">
        <v>59</v>
      </c>
      <c r="B222" s="78"/>
      <c r="C222" s="34" t="s">
        <v>43</v>
      </c>
      <c r="D222" s="34" t="s">
        <v>36</v>
      </c>
      <c r="E222" s="40" t="s">
        <v>89</v>
      </c>
      <c r="F222" s="34"/>
      <c r="G222" s="90">
        <f>G223</f>
        <v>673.8</v>
      </c>
    </row>
    <row r="223" spans="1:7" x14ac:dyDescent="0.2">
      <c r="A223" s="39" t="s">
        <v>164</v>
      </c>
      <c r="B223" s="78"/>
      <c r="C223" s="34" t="s">
        <v>43</v>
      </c>
      <c r="D223" s="34" t="s">
        <v>36</v>
      </c>
      <c r="E223" s="45" t="s">
        <v>90</v>
      </c>
      <c r="F223" s="34"/>
      <c r="G223" s="90">
        <f>G224</f>
        <v>673.8</v>
      </c>
    </row>
    <row r="224" spans="1:7" x14ac:dyDescent="0.2">
      <c r="A224" s="39" t="s">
        <v>164</v>
      </c>
      <c r="B224" s="78"/>
      <c r="C224" s="34" t="s">
        <v>43</v>
      </c>
      <c r="D224" s="34" t="s">
        <v>36</v>
      </c>
      <c r="E224" s="45" t="s">
        <v>107</v>
      </c>
      <c r="F224" s="34"/>
      <c r="G224" s="90">
        <f>G225</f>
        <v>673.8</v>
      </c>
    </row>
    <row r="225" spans="1:7" x14ac:dyDescent="0.2">
      <c r="A225" s="32" t="s">
        <v>71</v>
      </c>
      <c r="B225" s="38"/>
      <c r="C225" s="34" t="s">
        <v>43</v>
      </c>
      <c r="D225" s="34" t="s">
        <v>36</v>
      </c>
      <c r="E225" s="45" t="s">
        <v>323</v>
      </c>
      <c r="F225" s="34"/>
      <c r="G225" s="90">
        <f>G226</f>
        <v>673.8</v>
      </c>
    </row>
    <row r="226" spans="1:7" ht="25.5" x14ac:dyDescent="0.2">
      <c r="A226" s="32" t="s">
        <v>79</v>
      </c>
      <c r="B226" s="38"/>
      <c r="C226" s="34" t="s">
        <v>43</v>
      </c>
      <c r="D226" s="34" t="s">
        <v>36</v>
      </c>
      <c r="E226" s="45" t="s">
        <v>323</v>
      </c>
      <c r="F226" s="34" t="s">
        <v>80</v>
      </c>
      <c r="G226" s="90">
        <v>673.8</v>
      </c>
    </row>
    <row r="227" spans="1:7" ht="38.25" x14ac:dyDescent="0.2">
      <c r="A227" s="38" t="s">
        <v>233</v>
      </c>
      <c r="B227" s="38"/>
      <c r="C227" s="34" t="s">
        <v>43</v>
      </c>
      <c r="D227" s="34" t="s">
        <v>36</v>
      </c>
      <c r="E227" s="44" t="s">
        <v>281</v>
      </c>
      <c r="F227" s="34"/>
      <c r="G227" s="52">
        <f>G228</f>
        <v>354.29999999999995</v>
      </c>
    </row>
    <row r="228" spans="1:7" ht="38.25" x14ac:dyDescent="0.2">
      <c r="A228" s="38" t="s">
        <v>236</v>
      </c>
      <c r="B228" s="38"/>
      <c r="C228" s="34" t="s">
        <v>43</v>
      </c>
      <c r="D228" s="34" t="s">
        <v>36</v>
      </c>
      <c r="E228" s="44" t="s">
        <v>234</v>
      </c>
      <c r="F228" s="44"/>
      <c r="G228" s="52">
        <f>G229+G232</f>
        <v>354.29999999999995</v>
      </c>
    </row>
    <row r="229" spans="1:7" ht="25.5" x14ac:dyDescent="0.2">
      <c r="A229" s="32" t="s">
        <v>324</v>
      </c>
      <c r="B229" s="38"/>
      <c r="C229" s="34" t="s">
        <v>43</v>
      </c>
      <c r="D229" s="34" t="s">
        <v>36</v>
      </c>
      <c r="E229" s="44" t="s">
        <v>235</v>
      </c>
      <c r="F229" s="44"/>
      <c r="G229" s="52">
        <f>G230</f>
        <v>199.1</v>
      </c>
    </row>
    <row r="230" spans="1:7" ht="76.5" x14ac:dyDescent="0.2">
      <c r="A230" s="41" t="s">
        <v>325</v>
      </c>
      <c r="B230" s="38"/>
      <c r="C230" s="34" t="s">
        <v>43</v>
      </c>
      <c r="D230" s="34" t="s">
        <v>36</v>
      </c>
      <c r="E230" s="44" t="s">
        <v>326</v>
      </c>
      <c r="F230" s="44"/>
      <c r="G230" s="52">
        <f>G231</f>
        <v>199.1</v>
      </c>
    </row>
    <row r="231" spans="1:7" ht="25.5" x14ac:dyDescent="0.2">
      <c r="A231" s="32" t="s">
        <v>79</v>
      </c>
      <c r="B231" s="38"/>
      <c r="C231" s="34" t="s">
        <v>43</v>
      </c>
      <c r="D231" s="34" t="s">
        <v>36</v>
      </c>
      <c r="E231" s="44" t="s">
        <v>326</v>
      </c>
      <c r="F231" s="34" t="s">
        <v>80</v>
      </c>
      <c r="G231" s="52">
        <v>199.1</v>
      </c>
    </row>
    <row r="232" spans="1:7" ht="25.5" hidden="1" x14ac:dyDescent="0.2">
      <c r="A232" s="32" t="s">
        <v>324</v>
      </c>
      <c r="B232" s="38"/>
      <c r="C232" s="34" t="s">
        <v>43</v>
      </c>
      <c r="D232" s="34" t="s">
        <v>36</v>
      </c>
      <c r="E232" s="44" t="s">
        <v>283</v>
      </c>
      <c r="F232" s="44"/>
      <c r="G232" s="52">
        <f>G233</f>
        <v>155.19999999999999</v>
      </c>
    </row>
    <row r="233" spans="1:7" ht="76.5" hidden="1" x14ac:dyDescent="0.2">
      <c r="A233" s="41" t="s">
        <v>325</v>
      </c>
      <c r="B233" s="38"/>
      <c r="C233" s="34" t="s">
        <v>43</v>
      </c>
      <c r="D233" s="34" t="s">
        <v>36</v>
      </c>
      <c r="E233" s="44" t="s">
        <v>285</v>
      </c>
      <c r="F233" s="44"/>
      <c r="G233" s="52">
        <f>G234</f>
        <v>155.19999999999999</v>
      </c>
    </row>
    <row r="234" spans="1:7" ht="25.5" x14ac:dyDescent="0.2">
      <c r="A234" s="32" t="s">
        <v>79</v>
      </c>
      <c r="B234" s="38"/>
      <c r="C234" s="34" t="s">
        <v>43</v>
      </c>
      <c r="D234" s="34" t="s">
        <v>36</v>
      </c>
      <c r="E234" s="44" t="s">
        <v>285</v>
      </c>
      <c r="F234" s="34" t="s">
        <v>80</v>
      </c>
      <c r="G234" s="52">
        <v>155.19999999999999</v>
      </c>
    </row>
    <row r="235" spans="1:7" x14ac:dyDescent="0.2">
      <c r="A235" s="29" t="s">
        <v>245</v>
      </c>
      <c r="B235" s="38"/>
      <c r="C235" s="30" t="s">
        <v>43</v>
      </c>
      <c r="D235" s="30" t="s">
        <v>43</v>
      </c>
      <c r="E235" s="33"/>
      <c r="F235" s="34"/>
      <c r="G235" s="90"/>
    </row>
    <row r="236" spans="1:7" ht="25.5" x14ac:dyDescent="0.25">
      <c r="A236" s="39" t="s">
        <v>116</v>
      </c>
      <c r="B236" s="38"/>
      <c r="C236" s="34" t="s">
        <v>43</v>
      </c>
      <c r="D236" s="34" t="s">
        <v>43</v>
      </c>
      <c r="E236" s="33" t="s">
        <v>112</v>
      </c>
      <c r="F236" s="36"/>
      <c r="G236" s="28">
        <f>G237</f>
        <v>35.200000000000003</v>
      </c>
    </row>
    <row r="237" spans="1:7" ht="38.25" x14ac:dyDescent="0.2">
      <c r="A237" s="41" t="s">
        <v>163</v>
      </c>
      <c r="B237" s="42"/>
      <c r="C237" s="34" t="s">
        <v>43</v>
      </c>
      <c r="D237" s="34" t="s">
        <v>43</v>
      </c>
      <c r="E237" s="33" t="s">
        <v>132</v>
      </c>
      <c r="F237" s="92" t="s">
        <v>14</v>
      </c>
      <c r="G237" s="90">
        <f>SUM(G238)</f>
        <v>35.200000000000003</v>
      </c>
    </row>
    <row r="238" spans="1:7" ht="25.5" x14ac:dyDescent="0.2">
      <c r="A238" s="39" t="s">
        <v>137</v>
      </c>
      <c r="B238" s="38"/>
      <c r="C238" s="34" t="s">
        <v>43</v>
      </c>
      <c r="D238" s="34" t="s">
        <v>43</v>
      </c>
      <c r="E238" s="33" t="s">
        <v>133</v>
      </c>
      <c r="F238" s="92" t="s">
        <v>14</v>
      </c>
      <c r="G238" s="90">
        <f>SUM(G240)</f>
        <v>35.200000000000003</v>
      </c>
    </row>
    <row r="239" spans="1:7" ht="25.5" x14ac:dyDescent="0.2">
      <c r="A239" s="32" t="s">
        <v>139</v>
      </c>
      <c r="B239" s="38"/>
      <c r="C239" s="34" t="s">
        <v>43</v>
      </c>
      <c r="D239" s="34" t="s">
        <v>43</v>
      </c>
      <c r="E239" s="33" t="s">
        <v>138</v>
      </c>
      <c r="F239" s="92"/>
      <c r="G239" s="90">
        <f>G240</f>
        <v>35.200000000000003</v>
      </c>
    </row>
    <row r="240" spans="1:7" x14ac:dyDescent="0.2">
      <c r="A240" s="43" t="s">
        <v>140</v>
      </c>
      <c r="B240" s="38"/>
      <c r="C240" s="34" t="s">
        <v>43</v>
      </c>
      <c r="D240" s="34" t="s">
        <v>43</v>
      </c>
      <c r="E240" s="44" t="s">
        <v>136</v>
      </c>
      <c r="F240" s="33">
        <v>110</v>
      </c>
      <c r="G240" s="90">
        <f>130-50-44.8</f>
        <v>35.200000000000003</v>
      </c>
    </row>
    <row r="241" spans="1:7" x14ac:dyDescent="0.2">
      <c r="A241" s="29" t="s">
        <v>13</v>
      </c>
      <c r="B241" s="37">
        <v>911</v>
      </c>
      <c r="C241" s="30" t="s">
        <v>44</v>
      </c>
      <c r="D241" s="30" t="s">
        <v>35</v>
      </c>
      <c r="E241" s="37"/>
      <c r="F241" s="37" t="s">
        <v>14</v>
      </c>
      <c r="G241" s="31">
        <f>SUM(G242,G272)</f>
        <v>5517.1</v>
      </c>
    </row>
    <row r="242" spans="1:7" x14ac:dyDescent="0.2">
      <c r="A242" s="32" t="s">
        <v>11</v>
      </c>
      <c r="B242" s="38"/>
      <c r="C242" s="34" t="s">
        <v>44</v>
      </c>
      <c r="D242" s="34" t="s">
        <v>34</v>
      </c>
      <c r="E242" s="92"/>
      <c r="F242" s="92" t="s">
        <v>14</v>
      </c>
      <c r="G242" s="90">
        <f>SUM(G243)+G271</f>
        <v>5145</v>
      </c>
    </row>
    <row r="243" spans="1:7" ht="25.5" x14ac:dyDescent="0.2">
      <c r="A243" s="39" t="s">
        <v>116</v>
      </c>
      <c r="B243" s="38"/>
      <c r="C243" s="34" t="s">
        <v>44</v>
      </c>
      <c r="D243" s="34" t="s">
        <v>34</v>
      </c>
      <c r="E243" s="33" t="s">
        <v>112</v>
      </c>
      <c r="F243" s="92" t="s">
        <v>14</v>
      </c>
      <c r="G243" s="90">
        <f>G244+G263+G255</f>
        <v>5145</v>
      </c>
    </row>
    <row r="244" spans="1:7" ht="25.5" x14ac:dyDescent="0.2">
      <c r="A244" s="39" t="s">
        <v>187</v>
      </c>
      <c r="B244" s="38"/>
      <c r="C244" s="34" t="s">
        <v>44</v>
      </c>
      <c r="D244" s="34" t="s">
        <v>34</v>
      </c>
      <c r="E244" s="33" t="s">
        <v>113</v>
      </c>
      <c r="F244" s="92" t="s">
        <v>14</v>
      </c>
      <c r="G244" s="90">
        <f>G245</f>
        <v>3961.2000000000003</v>
      </c>
    </row>
    <row r="245" spans="1:7" x14ac:dyDescent="0.2">
      <c r="A245" s="39" t="s">
        <v>111</v>
      </c>
      <c r="B245" s="38"/>
      <c r="C245" s="34" t="s">
        <v>44</v>
      </c>
      <c r="D245" s="34" t="s">
        <v>34</v>
      </c>
      <c r="E245" s="33" t="s">
        <v>114</v>
      </c>
      <c r="F245" s="92"/>
      <c r="G245" s="90">
        <f>G246+G251+G254+G248</f>
        <v>3961.2000000000003</v>
      </c>
    </row>
    <row r="246" spans="1:7" x14ac:dyDescent="0.2">
      <c r="A246" s="39" t="s">
        <v>73</v>
      </c>
      <c r="B246" s="38"/>
      <c r="C246" s="34" t="s">
        <v>44</v>
      </c>
      <c r="D246" s="34" t="s">
        <v>34</v>
      </c>
      <c r="E246" s="45" t="s">
        <v>115</v>
      </c>
      <c r="F246" s="92"/>
      <c r="G246" s="90">
        <f>SUM(G247,G249)+G250</f>
        <v>2354.6</v>
      </c>
    </row>
    <row r="247" spans="1:7" x14ac:dyDescent="0.2">
      <c r="A247" s="43" t="s">
        <v>140</v>
      </c>
      <c r="B247" s="38"/>
      <c r="C247" s="34" t="s">
        <v>44</v>
      </c>
      <c r="D247" s="34" t="s">
        <v>34</v>
      </c>
      <c r="E247" s="46" t="s">
        <v>115</v>
      </c>
      <c r="F247" s="33">
        <v>110</v>
      </c>
      <c r="G247" s="108">
        <f>1162.2+0.3+358.6</f>
        <v>1521.1</v>
      </c>
    </row>
    <row r="248" spans="1:7" x14ac:dyDescent="0.2">
      <c r="A248" s="43" t="s">
        <v>140</v>
      </c>
      <c r="B248" s="38"/>
      <c r="C248" s="34" t="s">
        <v>44</v>
      </c>
      <c r="D248" s="34" t="s">
        <v>34</v>
      </c>
      <c r="E248" s="46" t="s">
        <v>198</v>
      </c>
      <c r="F248" s="33">
        <v>110</v>
      </c>
      <c r="G248" s="90">
        <f>388.1+367.7+117+111.1</f>
        <v>983.9</v>
      </c>
    </row>
    <row r="249" spans="1:7" ht="25.5" x14ac:dyDescent="0.2">
      <c r="A249" s="32" t="s">
        <v>79</v>
      </c>
      <c r="B249" s="38"/>
      <c r="C249" s="34" t="s">
        <v>44</v>
      </c>
      <c r="D249" s="34" t="s">
        <v>34</v>
      </c>
      <c r="E249" s="46" t="s">
        <v>115</v>
      </c>
      <c r="F249" s="34" t="s">
        <v>80</v>
      </c>
      <c r="G249" s="108">
        <f>26.1+807.4</f>
        <v>833.5</v>
      </c>
    </row>
    <row r="250" spans="1:7" x14ac:dyDescent="0.2">
      <c r="A250" s="41" t="s">
        <v>78</v>
      </c>
      <c r="B250" s="38"/>
      <c r="C250" s="34" t="s">
        <v>44</v>
      </c>
      <c r="D250" s="34" t="s">
        <v>34</v>
      </c>
      <c r="E250" s="46" t="s">
        <v>115</v>
      </c>
      <c r="F250" s="48" t="s">
        <v>202</v>
      </c>
      <c r="G250" s="90">
        <v>0</v>
      </c>
    </row>
    <row r="251" spans="1:7" ht="25.5" x14ac:dyDescent="0.2">
      <c r="A251" s="32" t="s">
        <v>199</v>
      </c>
      <c r="B251" s="38"/>
      <c r="C251" s="34" t="s">
        <v>44</v>
      </c>
      <c r="D251" s="34" t="s">
        <v>34</v>
      </c>
      <c r="E251" s="46" t="s">
        <v>198</v>
      </c>
      <c r="F251" s="92"/>
      <c r="G251" s="90">
        <f>G252</f>
        <v>0</v>
      </c>
    </row>
    <row r="252" spans="1:7" x14ac:dyDescent="0.2">
      <c r="A252" s="43" t="s">
        <v>140</v>
      </c>
      <c r="B252" s="38"/>
      <c r="C252" s="34" t="s">
        <v>44</v>
      </c>
      <c r="D252" s="34" t="s">
        <v>34</v>
      </c>
      <c r="E252" s="46" t="s">
        <v>198</v>
      </c>
      <c r="F252" s="33">
        <v>110</v>
      </c>
      <c r="G252" s="90"/>
    </row>
    <row r="253" spans="1:7" ht="25.5" x14ac:dyDescent="0.2">
      <c r="A253" s="32" t="s">
        <v>327</v>
      </c>
      <c r="B253" s="38"/>
      <c r="C253" s="34" t="s">
        <v>44</v>
      </c>
      <c r="D253" s="34" t="s">
        <v>34</v>
      </c>
      <c r="E253" s="33" t="s">
        <v>328</v>
      </c>
      <c r="F253" s="33"/>
      <c r="G253" s="90">
        <f>G254</f>
        <v>622.70000000000005</v>
      </c>
    </row>
    <row r="254" spans="1:7" ht="25.5" x14ac:dyDescent="0.2">
      <c r="A254" s="32" t="s">
        <v>79</v>
      </c>
      <c r="B254" s="38"/>
      <c r="C254" s="34" t="s">
        <v>44</v>
      </c>
      <c r="D254" s="34" t="s">
        <v>34</v>
      </c>
      <c r="E254" s="33" t="s">
        <v>328</v>
      </c>
      <c r="F254" s="34" t="s">
        <v>80</v>
      </c>
      <c r="G254" s="90">
        <v>622.70000000000005</v>
      </c>
    </row>
    <row r="255" spans="1:7" x14ac:dyDescent="0.2">
      <c r="A255" s="39" t="s">
        <v>228</v>
      </c>
      <c r="B255" s="38"/>
      <c r="C255" s="34" t="s">
        <v>44</v>
      </c>
      <c r="D255" s="34" t="s">
        <v>34</v>
      </c>
      <c r="E255" s="46" t="s">
        <v>329</v>
      </c>
      <c r="F255" s="33"/>
      <c r="G255" s="90">
        <f>G256</f>
        <v>594.4</v>
      </c>
    </row>
    <row r="256" spans="1:7" x14ac:dyDescent="0.2">
      <c r="A256" s="39" t="s">
        <v>229</v>
      </c>
      <c r="B256" s="38"/>
      <c r="C256" s="34" t="s">
        <v>44</v>
      </c>
      <c r="D256" s="34" t="s">
        <v>34</v>
      </c>
      <c r="E256" s="46" t="s">
        <v>330</v>
      </c>
      <c r="F256" s="33"/>
      <c r="G256" s="90">
        <f>G257+G261+G259</f>
        <v>594.4</v>
      </c>
    </row>
    <row r="257" spans="1:7" x14ac:dyDescent="0.2">
      <c r="A257" s="39" t="s">
        <v>230</v>
      </c>
      <c r="B257" s="38"/>
      <c r="C257" s="34" t="s">
        <v>44</v>
      </c>
      <c r="D257" s="34" t="s">
        <v>34</v>
      </c>
      <c r="E257" s="46" t="s">
        <v>231</v>
      </c>
      <c r="F257" s="33"/>
      <c r="G257" s="90">
        <f>G258+G260</f>
        <v>352.8</v>
      </c>
    </row>
    <row r="258" spans="1:7" x14ac:dyDescent="0.2">
      <c r="A258" s="43" t="s">
        <v>140</v>
      </c>
      <c r="B258" s="38"/>
      <c r="C258" s="34" t="s">
        <v>44</v>
      </c>
      <c r="D258" s="34" t="s">
        <v>34</v>
      </c>
      <c r="E258" s="46" t="s">
        <v>231</v>
      </c>
      <c r="F258" s="33">
        <v>110</v>
      </c>
      <c r="G258" s="108">
        <f>108.4+35</f>
        <v>143.4</v>
      </c>
    </row>
    <row r="259" spans="1:7" x14ac:dyDescent="0.2">
      <c r="A259" s="43" t="s">
        <v>140</v>
      </c>
      <c r="B259" s="38"/>
      <c r="C259" s="34" t="s">
        <v>44</v>
      </c>
      <c r="D259" s="34" t="s">
        <v>34</v>
      </c>
      <c r="E259" s="46" t="s">
        <v>237</v>
      </c>
      <c r="F259" s="33">
        <v>110</v>
      </c>
      <c r="G259" s="108">
        <f>24.5+7.8</f>
        <v>32.299999999999997</v>
      </c>
    </row>
    <row r="260" spans="1:7" ht="25.5" x14ac:dyDescent="0.2">
      <c r="A260" s="32" t="s">
        <v>79</v>
      </c>
      <c r="B260" s="38"/>
      <c r="C260" s="34" t="s">
        <v>44</v>
      </c>
      <c r="D260" s="34" t="s">
        <v>34</v>
      </c>
      <c r="E260" s="46" t="s">
        <v>231</v>
      </c>
      <c r="F260" s="34" t="s">
        <v>80</v>
      </c>
      <c r="G260" s="90">
        <v>209.4</v>
      </c>
    </row>
    <row r="261" spans="1:7" ht="25.5" x14ac:dyDescent="0.2">
      <c r="A261" s="32" t="s">
        <v>327</v>
      </c>
      <c r="B261" s="38"/>
      <c r="C261" s="34" t="s">
        <v>44</v>
      </c>
      <c r="D261" s="34" t="s">
        <v>34</v>
      </c>
      <c r="E261" s="33" t="s">
        <v>331</v>
      </c>
      <c r="F261" s="33"/>
      <c r="G261" s="90">
        <f>G262</f>
        <v>209.3</v>
      </c>
    </row>
    <row r="262" spans="1:7" ht="25.5" x14ac:dyDescent="0.2">
      <c r="A262" s="32" t="s">
        <v>79</v>
      </c>
      <c r="B262" s="38"/>
      <c r="C262" s="34" t="s">
        <v>44</v>
      </c>
      <c r="D262" s="34" t="s">
        <v>34</v>
      </c>
      <c r="E262" s="33" t="s">
        <v>331</v>
      </c>
      <c r="F262" s="34" t="s">
        <v>80</v>
      </c>
      <c r="G262" s="90">
        <v>209.3</v>
      </c>
    </row>
    <row r="263" spans="1:7" ht="38.25" x14ac:dyDescent="0.2">
      <c r="A263" s="39" t="s">
        <v>188</v>
      </c>
      <c r="B263" s="38"/>
      <c r="C263" s="34" t="s">
        <v>44</v>
      </c>
      <c r="D263" s="34" t="s">
        <v>34</v>
      </c>
      <c r="E263" s="33" t="s">
        <v>117</v>
      </c>
      <c r="F263" s="92"/>
      <c r="G263" s="90">
        <f>G264</f>
        <v>589.4</v>
      </c>
    </row>
    <row r="264" spans="1:7" x14ac:dyDescent="0.2">
      <c r="A264" s="39" t="s">
        <v>118</v>
      </c>
      <c r="B264" s="38"/>
      <c r="C264" s="34" t="s">
        <v>44</v>
      </c>
      <c r="D264" s="34" t="s">
        <v>34</v>
      </c>
      <c r="E264" s="33" t="s">
        <v>119</v>
      </c>
      <c r="F264" s="92"/>
      <c r="G264" s="90">
        <f>G265+G269</f>
        <v>589.4</v>
      </c>
    </row>
    <row r="265" spans="1:7" ht="39" customHeight="1" x14ac:dyDescent="0.2">
      <c r="A265" s="39" t="s">
        <v>74</v>
      </c>
      <c r="B265" s="38"/>
      <c r="C265" s="34" t="s">
        <v>44</v>
      </c>
      <c r="D265" s="34" t="s">
        <v>34</v>
      </c>
      <c r="E265" s="33" t="s">
        <v>120</v>
      </c>
      <c r="F265" s="92"/>
      <c r="G265" s="90">
        <f>SUM(G266:G268)</f>
        <v>472.5</v>
      </c>
    </row>
    <row r="266" spans="1:7" ht="15" customHeight="1" x14ac:dyDescent="0.2">
      <c r="A266" s="43" t="s">
        <v>140</v>
      </c>
      <c r="B266" s="38"/>
      <c r="C266" s="34" t="s">
        <v>44</v>
      </c>
      <c r="D266" s="34" t="s">
        <v>34</v>
      </c>
      <c r="E266" s="33" t="s">
        <v>120</v>
      </c>
      <c r="F266" s="33">
        <v>110</v>
      </c>
      <c r="G266" s="108">
        <f>198.3+64.1</f>
        <v>262.39999999999998</v>
      </c>
    </row>
    <row r="267" spans="1:7" ht="15.75" customHeight="1" x14ac:dyDescent="0.2">
      <c r="A267" s="43" t="s">
        <v>140</v>
      </c>
      <c r="B267" s="38"/>
      <c r="C267" s="34" t="s">
        <v>44</v>
      </c>
      <c r="D267" s="34" t="s">
        <v>34</v>
      </c>
      <c r="E267" s="33" t="s">
        <v>238</v>
      </c>
      <c r="F267" s="33">
        <v>110</v>
      </c>
      <c r="G267" s="108">
        <v>122.3</v>
      </c>
    </row>
    <row r="268" spans="1:7" ht="27.75" customHeight="1" x14ac:dyDescent="0.2">
      <c r="A268" s="32" t="s">
        <v>79</v>
      </c>
      <c r="B268" s="38"/>
      <c r="C268" s="34" t="s">
        <v>44</v>
      </c>
      <c r="D268" s="34" t="s">
        <v>34</v>
      </c>
      <c r="E268" s="33" t="s">
        <v>120</v>
      </c>
      <c r="F268" s="34" t="s">
        <v>80</v>
      </c>
      <c r="G268" s="108">
        <f>9.5+78.3</f>
        <v>87.8</v>
      </c>
    </row>
    <row r="269" spans="1:7" ht="54" customHeight="1" x14ac:dyDescent="0.2">
      <c r="A269" s="32" t="s">
        <v>327</v>
      </c>
      <c r="B269" s="38"/>
      <c r="C269" s="34" t="s">
        <v>44</v>
      </c>
      <c r="D269" s="34" t="s">
        <v>34</v>
      </c>
      <c r="E269" s="33" t="s">
        <v>332</v>
      </c>
      <c r="F269" s="33"/>
      <c r="G269" s="90">
        <f>G270</f>
        <v>116.90000000000002</v>
      </c>
    </row>
    <row r="270" spans="1:7" ht="25.5" x14ac:dyDescent="0.2">
      <c r="A270" s="32" t="s">
        <v>79</v>
      </c>
      <c r="B270" s="38"/>
      <c r="C270" s="34" t="s">
        <v>44</v>
      </c>
      <c r="D270" s="34" t="s">
        <v>34</v>
      </c>
      <c r="E270" s="33" t="s">
        <v>332</v>
      </c>
      <c r="F270" s="34" t="s">
        <v>80</v>
      </c>
      <c r="G270" s="90">
        <f>168.8-15-23.1-13.8</f>
        <v>116.90000000000002</v>
      </c>
    </row>
    <row r="271" spans="1:7" x14ac:dyDescent="0.2">
      <c r="A271" s="43" t="s">
        <v>140</v>
      </c>
      <c r="B271" s="38"/>
      <c r="C271" s="34" t="s">
        <v>44</v>
      </c>
      <c r="D271" s="34" t="s">
        <v>34</v>
      </c>
      <c r="E271" s="33" t="s">
        <v>262</v>
      </c>
      <c r="F271" s="33">
        <v>110</v>
      </c>
      <c r="G271" s="90"/>
    </row>
    <row r="272" spans="1:7" ht="25.5" x14ac:dyDescent="0.2">
      <c r="A272" s="39" t="s">
        <v>121</v>
      </c>
      <c r="B272" s="38"/>
      <c r="C272" s="34" t="s">
        <v>44</v>
      </c>
      <c r="D272" s="48" t="s">
        <v>37</v>
      </c>
      <c r="E272" s="92"/>
      <c r="F272" s="92" t="s">
        <v>14</v>
      </c>
      <c r="G272" s="90">
        <f>G274+G278+G283</f>
        <v>372.1</v>
      </c>
    </row>
    <row r="273" spans="1:7" ht="25.5" hidden="1" x14ac:dyDescent="0.2">
      <c r="A273" s="39" t="s">
        <v>116</v>
      </c>
      <c r="B273" s="38"/>
      <c r="C273" s="34" t="s">
        <v>44</v>
      </c>
      <c r="D273" s="48" t="s">
        <v>37</v>
      </c>
      <c r="E273" s="33" t="s">
        <v>112</v>
      </c>
      <c r="F273" s="92"/>
      <c r="G273" s="90">
        <f>G274</f>
        <v>0</v>
      </c>
    </row>
    <row r="274" spans="1:7" ht="38.25" hidden="1" x14ac:dyDescent="0.2">
      <c r="A274" s="41" t="s">
        <v>135</v>
      </c>
      <c r="B274" s="42"/>
      <c r="C274" s="34" t="s">
        <v>44</v>
      </c>
      <c r="D274" s="34" t="s">
        <v>37</v>
      </c>
      <c r="E274" s="33" t="s">
        <v>132</v>
      </c>
      <c r="F274" s="92" t="s">
        <v>14</v>
      </c>
      <c r="G274" s="90">
        <f>SUM(G275)</f>
        <v>0</v>
      </c>
    </row>
    <row r="275" spans="1:7" hidden="1" x14ac:dyDescent="0.2">
      <c r="A275" s="41" t="s">
        <v>125</v>
      </c>
      <c r="B275" s="38"/>
      <c r="C275" s="34" t="s">
        <v>44</v>
      </c>
      <c r="D275" s="34" t="s">
        <v>37</v>
      </c>
      <c r="E275" s="33" t="s">
        <v>133</v>
      </c>
      <c r="F275" s="92" t="s">
        <v>14</v>
      </c>
      <c r="G275" s="90">
        <f>SUM(G277)</f>
        <v>0</v>
      </c>
    </row>
    <row r="276" spans="1:7" hidden="1" x14ac:dyDescent="0.2">
      <c r="A276" s="39" t="s">
        <v>75</v>
      </c>
      <c r="B276" s="38"/>
      <c r="C276" s="34" t="s">
        <v>44</v>
      </c>
      <c r="D276" s="34" t="s">
        <v>37</v>
      </c>
      <c r="E276" s="33" t="s">
        <v>134</v>
      </c>
      <c r="F276" s="92"/>
      <c r="G276" s="90">
        <f>G277</f>
        <v>0</v>
      </c>
    </row>
    <row r="277" spans="1:7" ht="25.5" hidden="1" x14ac:dyDescent="0.2">
      <c r="A277" s="32" t="s">
        <v>79</v>
      </c>
      <c r="B277" s="38"/>
      <c r="C277" s="34" t="s">
        <v>44</v>
      </c>
      <c r="D277" s="34" t="s">
        <v>37</v>
      </c>
      <c r="E277" s="33" t="s">
        <v>134</v>
      </c>
      <c r="F277" s="34" t="s">
        <v>80</v>
      </c>
      <c r="G277" s="90">
        <v>0</v>
      </c>
    </row>
    <row r="278" spans="1:7" ht="51" hidden="1" x14ac:dyDescent="0.2">
      <c r="A278" s="41" t="s">
        <v>189</v>
      </c>
      <c r="B278" s="42"/>
      <c r="C278" s="34" t="s">
        <v>44</v>
      </c>
      <c r="D278" s="34" t="s">
        <v>37</v>
      </c>
      <c r="E278" s="33" t="s">
        <v>122</v>
      </c>
      <c r="F278" s="92" t="s">
        <v>14</v>
      </c>
      <c r="G278" s="90">
        <f>G279</f>
        <v>372.1</v>
      </c>
    </row>
    <row r="279" spans="1:7" x14ac:dyDescent="0.2">
      <c r="A279" s="39" t="s">
        <v>125</v>
      </c>
      <c r="B279" s="38"/>
      <c r="C279" s="34" t="s">
        <v>44</v>
      </c>
      <c r="D279" s="34" t="s">
        <v>37</v>
      </c>
      <c r="E279" s="33" t="s">
        <v>123</v>
      </c>
      <c r="F279" s="92" t="s">
        <v>14</v>
      </c>
      <c r="G279" s="90">
        <f>G280</f>
        <v>372.1</v>
      </c>
    </row>
    <row r="280" spans="1:7" x14ac:dyDescent="0.2">
      <c r="A280" s="39" t="s">
        <v>75</v>
      </c>
      <c r="B280" s="38"/>
      <c r="C280" s="34" t="s">
        <v>44</v>
      </c>
      <c r="D280" s="34" t="s">
        <v>37</v>
      </c>
      <c r="E280" s="33" t="s">
        <v>124</v>
      </c>
      <c r="F280" s="92"/>
      <c r="G280" s="90">
        <f>G281+G282</f>
        <v>372.1</v>
      </c>
    </row>
    <row r="281" spans="1:7" ht="25.5" x14ac:dyDescent="0.2">
      <c r="A281" s="32" t="s">
        <v>79</v>
      </c>
      <c r="B281" s="38"/>
      <c r="C281" s="34" t="s">
        <v>44</v>
      </c>
      <c r="D281" s="34" t="s">
        <v>37</v>
      </c>
      <c r="E281" s="33" t="s">
        <v>124</v>
      </c>
      <c r="F281" s="34" t="s">
        <v>80</v>
      </c>
      <c r="G281" s="90">
        <f>460-150+53+9.1</f>
        <v>372.1</v>
      </c>
    </row>
    <row r="282" spans="1:7" x14ac:dyDescent="0.2">
      <c r="A282" s="41" t="s">
        <v>78</v>
      </c>
      <c r="B282" s="38"/>
      <c r="C282" s="34" t="s">
        <v>44</v>
      </c>
      <c r="D282" s="34" t="s">
        <v>37</v>
      </c>
      <c r="E282" s="33" t="s">
        <v>124</v>
      </c>
      <c r="F282" s="34" t="s">
        <v>202</v>
      </c>
      <c r="G282" s="90"/>
    </row>
    <row r="283" spans="1:7" x14ac:dyDescent="0.2">
      <c r="A283" s="39" t="s">
        <v>59</v>
      </c>
      <c r="B283" s="38"/>
      <c r="C283" s="34" t="s">
        <v>44</v>
      </c>
      <c r="D283" s="34" t="s">
        <v>34</v>
      </c>
      <c r="E283" s="40" t="s">
        <v>89</v>
      </c>
      <c r="F283" s="34"/>
      <c r="G283" s="90">
        <f>G284</f>
        <v>0</v>
      </c>
    </row>
    <row r="284" spans="1:7" x14ac:dyDescent="0.2">
      <c r="A284" s="39" t="s">
        <v>59</v>
      </c>
      <c r="B284" s="38"/>
      <c r="C284" s="34" t="s">
        <v>44</v>
      </c>
      <c r="D284" s="34" t="s">
        <v>34</v>
      </c>
      <c r="E284" s="40" t="s">
        <v>90</v>
      </c>
      <c r="F284" s="34"/>
      <c r="G284" s="90">
        <f>G285</f>
        <v>0</v>
      </c>
    </row>
    <row r="285" spans="1:7" x14ac:dyDescent="0.2">
      <c r="A285" s="39" t="s">
        <v>164</v>
      </c>
      <c r="B285" s="38"/>
      <c r="C285" s="34" t="s">
        <v>44</v>
      </c>
      <c r="D285" s="34" t="s">
        <v>34</v>
      </c>
      <c r="E285" s="33" t="s">
        <v>107</v>
      </c>
      <c r="F285" s="34"/>
      <c r="G285" s="90">
        <f>G286</f>
        <v>0</v>
      </c>
    </row>
    <row r="286" spans="1:7" x14ac:dyDescent="0.2">
      <c r="A286" s="39" t="s">
        <v>75</v>
      </c>
      <c r="B286" s="38"/>
      <c r="C286" s="34" t="s">
        <v>44</v>
      </c>
      <c r="D286" s="34" t="s">
        <v>37</v>
      </c>
      <c r="E286" s="33" t="s">
        <v>206</v>
      </c>
      <c r="F286" s="92"/>
      <c r="G286" s="90">
        <f>G287</f>
        <v>0</v>
      </c>
    </row>
    <row r="287" spans="1:7" ht="25.5" x14ac:dyDescent="0.2">
      <c r="A287" s="32" t="s">
        <v>79</v>
      </c>
      <c r="B287" s="38"/>
      <c r="C287" s="34" t="s">
        <v>44</v>
      </c>
      <c r="D287" s="34" t="s">
        <v>37</v>
      </c>
      <c r="E287" s="33" t="s">
        <v>206</v>
      </c>
      <c r="F287" s="34" t="s">
        <v>80</v>
      </c>
      <c r="G287" s="90"/>
    </row>
    <row r="288" spans="1:7" x14ac:dyDescent="0.2">
      <c r="A288" s="73" t="s">
        <v>26</v>
      </c>
      <c r="B288" s="37">
        <v>911</v>
      </c>
      <c r="C288" s="30" t="s">
        <v>45</v>
      </c>
      <c r="D288" s="30" t="s">
        <v>35</v>
      </c>
      <c r="E288" s="30"/>
      <c r="F288" s="30"/>
      <c r="G288" s="31">
        <f>G289+G295</f>
        <v>3387.5</v>
      </c>
    </row>
    <row r="289" spans="1:7" x14ac:dyDescent="0.2">
      <c r="A289" s="32" t="s">
        <v>23</v>
      </c>
      <c r="B289" s="78"/>
      <c r="C289" s="34" t="s">
        <v>45</v>
      </c>
      <c r="D289" s="34" t="s">
        <v>34</v>
      </c>
      <c r="E289" s="34"/>
      <c r="F289" s="34"/>
      <c r="G289" s="90">
        <f>G290</f>
        <v>1277.8</v>
      </c>
    </row>
    <row r="290" spans="1:7" x14ac:dyDescent="0.2">
      <c r="A290" s="39" t="s">
        <v>59</v>
      </c>
      <c r="B290" s="38"/>
      <c r="C290" s="34" t="s">
        <v>45</v>
      </c>
      <c r="D290" s="34" t="s">
        <v>34</v>
      </c>
      <c r="E290" s="40" t="s">
        <v>89</v>
      </c>
      <c r="F290" s="34"/>
      <c r="G290" s="90">
        <f>G291</f>
        <v>1277.8</v>
      </c>
    </row>
    <row r="291" spans="1:7" x14ac:dyDescent="0.2">
      <c r="A291" s="39" t="s">
        <v>164</v>
      </c>
      <c r="B291" s="38"/>
      <c r="C291" s="34" t="s">
        <v>45</v>
      </c>
      <c r="D291" s="34" t="s">
        <v>34</v>
      </c>
      <c r="E291" s="40" t="s">
        <v>90</v>
      </c>
      <c r="F291" s="34"/>
      <c r="G291" s="90">
        <f>G292</f>
        <v>1277.8</v>
      </c>
    </row>
    <row r="292" spans="1:7" x14ac:dyDescent="0.2">
      <c r="A292" s="39" t="s">
        <v>164</v>
      </c>
      <c r="B292" s="38"/>
      <c r="C292" s="34" t="s">
        <v>45</v>
      </c>
      <c r="D292" s="34" t="s">
        <v>34</v>
      </c>
      <c r="E292" s="33" t="s">
        <v>107</v>
      </c>
      <c r="F292" s="34"/>
      <c r="G292" s="90">
        <f>G293</f>
        <v>1277.8</v>
      </c>
    </row>
    <row r="293" spans="1:7" x14ac:dyDescent="0.2">
      <c r="A293" s="32" t="s">
        <v>27</v>
      </c>
      <c r="B293" s="38"/>
      <c r="C293" s="34" t="s">
        <v>45</v>
      </c>
      <c r="D293" s="34" t="s">
        <v>34</v>
      </c>
      <c r="E293" s="33" t="s">
        <v>131</v>
      </c>
      <c r="F293" s="34"/>
      <c r="G293" s="90">
        <f>G294</f>
        <v>1277.8</v>
      </c>
    </row>
    <row r="294" spans="1:7" ht="25.5" x14ac:dyDescent="0.2">
      <c r="A294" s="32" t="s">
        <v>333</v>
      </c>
      <c r="B294" s="78"/>
      <c r="C294" s="34" t="s">
        <v>45</v>
      </c>
      <c r="D294" s="34" t="s">
        <v>34</v>
      </c>
      <c r="E294" s="33" t="s">
        <v>131</v>
      </c>
      <c r="F294" s="34" t="s">
        <v>276</v>
      </c>
      <c r="G294" s="90">
        <f>1309.8-100+68</f>
        <v>1277.8</v>
      </c>
    </row>
    <row r="295" spans="1:7" x14ac:dyDescent="0.2">
      <c r="A295" s="29" t="s">
        <v>246</v>
      </c>
      <c r="B295" s="99"/>
      <c r="C295" s="100" t="s">
        <v>45</v>
      </c>
      <c r="D295" s="30" t="s">
        <v>36</v>
      </c>
      <c r="E295" s="101"/>
      <c r="F295" s="37"/>
      <c r="G295" s="90">
        <f>G296</f>
        <v>2109.6999999999998</v>
      </c>
    </row>
    <row r="296" spans="1:7" ht="38.25" x14ac:dyDescent="0.2">
      <c r="A296" s="32" t="s">
        <v>247</v>
      </c>
      <c r="B296" s="51"/>
      <c r="C296" s="50" t="s">
        <v>45</v>
      </c>
      <c r="D296" s="34" t="s">
        <v>36</v>
      </c>
      <c r="E296" s="33" t="s">
        <v>248</v>
      </c>
      <c r="F296" s="37"/>
      <c r="G296" s="90">
        <f>G297</f>
        <v>2109.6999999999998</v>
      </c>
    </row>
    <row r="297" spans="1:7" x14ac:dyDescent="0.2">
      <c r="A297" s="32" t="s">
        <v>250</v>
      </c>
      <c r="B297" s="51"/>
      <c r="C297" s="50" t="s">
        <v>45</v>
      </c>
      <c r="D297" s="34" t="s">
        <v>36</v>
      </c>
      <c r="E297" s="33" t="s">
        <v>249</v>
      </c>
      <c r="F297" s="37"/>
      <c r="G297" s="90">
        <f>G298</f>
        <v>2109.6999999999998</v>
      </c>
    </row>
    <row r="298" spans="1:7" x14ac:dyDescent="0.2">
      <c r="A298" s="32" t="s">
        <v>250</v>
      </c>
      <c r="B298" s="51"/>
      <c r="C298" s="50" t="s">
        <v>45</v>
      </c>
      <c r="D298" s="34" t="s">
        <v>36</v>
      </c>
      <c r="E298" s="33" t="s">
        <v>251</v>
      </c>
      <c r="F298" s="37"/>
      <c r="G298" s="90">
        <f>G299</f>
        <v>2109.6999999999998</v>
      </c>
    </row>
    <row r="299" spans="1:7" ht="38.25" x14ac:dyDescent="0.2">
      <c r="A299" s="32" t="s">
        <v>253</v>
      </c>
      <c r="B299" s="51"/>
      <c r="C299" s="50" t="s">
        <v>45</v>
      </c>
      <c r="D299" s="34" t="s">
        <v>36</v>
      </c>
      <c r="E299" s="78" t="s">
        <v>334</v>
      </c>
      <c r="F299" s="37"/>
      <c r="G299" s="90">
        <f>G300</f>
        <v>2109.6999999999998</v>
      </c>
    </row>
    <row r="300" spans="1:7" x14ac:dyDescent="0.2">
      <c r="A300" s="32" t="s">
        <v>252</v>
      </c>
      <c r="B300" s="51"/>
      <c r="C300" s="50" t="s">
        <v>45</v>
      </c>
      <c r="D300" s="34" t="s">
        <v>36</v>
      </c>
      <c r="E300" s="78" t="s">
        <v>334</v>
      </c>
      <c r="F300" s="37">
        <v>262</v>
      </c>
      <c r="G300" s="90">
        <f>2080.2+29.5</f>
        <v>2109.6999999999998</v>
      </c>
    </row>
    <row r="301" spans="1:7" hidden="1" x14ac:dyDescent="0.2">
      <c r="A301" s="29" t="s">
        <v>8</v>
      </c>
      <c r="B301" s="37">
        <v>911</v>
      </c>
      <c r="C301" s="30" t="s">
        <v>38</v>
      </c>
      <c r="D301" s="30" t="s">
        <v>35</v>
      </c>
      <c r="E301" s="37"/>
      <c r="F301" s="37"/>
      <c r="G301" s="31">
        <f>G308+G302</f>
        <v>0</v>
      </c>
    </row>
    <row r="302" spans="1:7" hidden="1" x14ac:dyDescent="0.2">
      <c r="A302" s="32" t="s">
        <v>335</v>
      </c>
      <c r="B302" s="37"/>
      <c r="C302" s="30" t="s">
        <v>38</v>
      </c>
      <c r="D302" s="100" t="s">
        <v>43</v>
      </c>
      <c r="E302" s="37"/>
      <c r="F302" s="37"/>
      <c r="G302" s="90">
        <f>G303</f>
        <v>0</v>
      </c>
    </row>
    <row r="303" spans="1:7" hidden="1" x14ac:dyDescent="0.2">
      <c r="A303" s="39" t="s">
        <v>59</v>
      </c>
      <c r="B303" s="51"/>
      <c r="C303" s="50" t="s">
        <v>38</v>
      </c>
      <c r="D303" s="50" t="s">
        <v>43</v>
      </c>
      <c r="E303" s="40" t="s">
        <v>89</v>
      </c>
      <c r="F303" s="37"/>
      <c r="G303" s="90">
        <f>G304</f>
        <v>0</v>
      </c>
    </row>
    <row r="304" spans="1:7" hidden="1" x14ac:dyDescent="0.2">
      <c r="A304" s="39" t="s">
        <v>164</v>
      </c>
      <c r="B304" s="51"/>
      <c r="C304" s="50" t="s">
        <v>38</v>
      </c>
      <c r="D304" s="50" t="s">
        <v>43</v>
      </c>
      <c r="E304" s="40" t="s">
        <v>90</v>
      </c>
      <c r="F304" s="37"/>
      <c r="G304" s="90">
        <f>G305</f>
        <v>0</v>
      </c>
    </row>
    <row r="305" spans="1:7" hidden="1" x14ac:dyDescent="0.2">
      <c r="A305" s="39" t="s">
        <v>164</v>
      </c>
      <c r="B305" s="51"/>
      <c r="C305" s="50" t="s">
        <v>38</v>
      </c>
      <c r="D305" s="50" t="s">
        <v>43</v>
      </c>
      <c r="E305" s="33" t="s">
        <v>107</v>
      </c>
      <c r="F305" s="37"/>
      <c r="G305" s="90">
        <f>G306</f>
        <v>0</v>
      </c>
    </row>
    <row r="306" spans="1:7" ht="25.5" hidden="1" x14ac:dyDescent="0.2">
      <c r="A306" s="32" t="s">
        <v>327</v>
      </c>
      <c r="B306" s="51"/>
      <c r="C306" s="50" t="s">
        <v>38</v>
      </c>
      <c r="D306" s="50" t="s">
        <v>43</v>
      </c>
      <c r="E306" s="33" t="s">
        <v>242</v>
      </c>
      <c r="F306" s="37"/>
      <c r="G306" s="90">
        <f>G307</f>
        <v>0</v>
      </c>
    </row>
    <row r="307" spans="1:7" ht="25.5" hidden="1" x14ac:dyDescent="0.2">
      <c r="A307" s="32" t="s">
        <v>79</v>
      </c>
      <c r="B307" s="51"/>
      <c r="C307" s="50" t="s">
        <v>38</v>
      </c>
      <c r="D307" s="50" t="s">
        <v>43</v>
      </c>
      <c r="E307" s="33" t="s">
        <v>242</v>
      </c>
      <c r="F307" s="34" t="s">
        <v>80</v>
      </c>
      <c r="G307" s="90">
        <v>0</v>
      </c>
    </row>
    <row r="308" spans="1:7" x14ac:dyDescent="0.2">
      <c r="A308" s="32" t="s">
        <v>28</v>
      </c>
      <c r="B308" s="38"/>
      <c r="C308" s="50" t="s">
        <v>38</v>
      </c>
      <c r="D308" s="50" t="s">
        <v>43</v>
      </c>
      <c r="E308" s="49"/>
      <c r="F308" s="49"/>
      <c r="G308" s="90">
        <f>G310+G314</f>
        <v>0</v>
      </c>
    </row>
    <row r="309" spans="1:7" ht="25.5" x14ac:dyDescent="0.2">
      <c r="A309" s="39" t="s">
        <v>116</v>
      </c>
      <c r="B309" s="38"/>
      <c r="C309" s="50" t="s">
        <v>38</v>
      </c>
      <c r="D309" s="50" t="s">
        <v>43</v>
      </c>
      <c r="E309" s="33" t="s">
        <v>165</v>
      </c>
      <c r="F309" s="49"/>
      <c r="G309" s="90">
        <f>G312</f>
        <v>0</v>
      </c>
    </row>
    <row r="310" spans="1:7" ht="51" x14ac:dyDescent="0.2">
      <c r="A310" s="41" t="s">
        <v>126</v>
      </c>
      <c r="B310" s="38"/>
      <c r="C310" s="50" t="s">
        <v>38</v>
      </c>
      <c r="D310" s="50" t="s">
        <v>43</v>
      </c>
      <c r="E310" s="33" t="s">
        <v>127</v>
      </c>
      <c r="F310" s="50"/>
      <c r="G310" s="90">
        <f>G313</f>
        <v>0</v>
      </c>
    </row>
    <row r="311" spans="1:7" ht="25.5" hidden="1" x14ac:dyDescent="0.2">
      <c r="A311" s="39" t="s">
        <v>130</v>
      </c>
      <c r="B311" s="38"/>
      <c r="C311" s="50" t="s">
        <v>38</v>
      </c>
      <c r="D311" s="50" t="s">
        <v>43</v>
      </c>
      <c r="E311" s="33" t="s">
        <v>128</v>
      </c>
      <c r="F311" s="50"/>
      <c r="G311" s="90">
        <f>G312</f>
        <v>0</v>
      </c>
    </row>
    <row r="312" spans="1:7" hidden="1" x14ac:dyDescent="0.2">
      <c r="A312" s="32" t="s">
        <v>9</v>
      </c>
      <c r="B312" s="38"/>
      <c r="C312" s="50" t="s">
        <v>38</v>
      </c>
      <c r="D312" s="50" t="s">
        <v>43</v>
      </c>
      <c r="E312" s="33" t="s">
        <v>129</v>
      </c>
      <c r="F312" s="50"/>
      <c r="G312" s="90">
        <f>G313</f>
        <v>0</v>
      </c>
    </row>
    <row r="313" spans="1:7" ht="25.5" x14ac:dyDescent="0.2">
      <c r="A313" s="32" t="s">
        <v>79</v>
      </c>
      <c r="B313" s="51"/>
      <c r="C313" s="50" t="s">
        <v>38</v>
      </c>
      <c r="D313" s="50" t="s">
        <v>43</v>
      </c>
      <c r="E313" s="33" t="s">
        <v>129</v>
      </c>
      <c r="F313" s="34" t="s">
        <v>80</v>
      </c>
      <c r="G313" s="90">
        <v>0</v>
      </c>
    </row>
    <row r="314" spans="1:7" x14ac:dyDescent="0.2">
      <c r="A314" s="39" t="s">
        <v>59</v>
      </c>
      <c r="B314" s="51"/>
      <c r="C314" s="50" t="s">
        <v>38</v>
      </c>
      <c r="D314" s="50" t="s">
        <v>43</v>
      </c>
      <c r="E314" s="40" t="s">
        <v>89</v>
      </c>
      <c r="F314" s="34"/>
      <c r="G314" s="90"/>
    </row>
    <row r="315" spans="1:7" x14ac:dyDescent="0.2">
      <c r="A315" s="39" t="s">
        <v>164</v>
      </c>
      <c r="B315" s="51"/>
      <c r="C315" s="50" t="s">
        <v>38</v>
      </c>
      <c r="D315" s="50" t="s">
        <v>43</v>
      </c>
      <c r="E315" s="40" t="s">
        <v>90</v>
      </c>
      <c r="F315" s="34"/>
      <c r="G315" s="90"/>
    </row>
    <row r="316" spans="1:7" x14ac:dyDescent="0.2">
      <c r="A316" s="39" t="s">
        <v>164</v>
      </c>
      <c r="B316" s="51"/>
      <c r="C316" s="50" t="s">
        <v>38</v>
      </c>
      <c r="D316" s="50" t="s">
        <v>43</v>
      </c>
      <c r="E316" s="33" t="s">
        <v>107</v>
      </c>
      <c r="F316" s="34"/>
      <c r="G316" s="90"/>
    </row>
    <row r="317" spans="1:7" x14ac:dyDescent="0.2">
      <c r="A317" s="32" t="s">
        <v>9</v>
      </c>
      <c r="B317" s="51"/>
      <c r="C317" s="50" t="s">
        <v>38</v>
      </c>
      <c r="D317" s="50" t="s">
        <v>43</v>
      </c>
      <c r="E317" s="33" t="s">
        <v>205</v>
      </c>
      <c r="F317" s="34"/>
      <c r="G317" s="90"/>
    </row>
    <row r="318" spans="1:7" ht="25.5" x14ac:dyDescent="0.2">
      <c r="A318" s="32" t="s">
        <v>79</v>
      </c>
      <c r="B318" s="51"/>
      <c r="C318" s="50" t="s">
        <v>38</v>
      </c>
      <c r="D318" s="50" t="s">
        <v>43</v>
      </c>
      <c r="E318" s="33" t="s">
        <v>205</v>
      </c>
      <c r="F318" s="34" t="s">
        <v>80</v>
      </c>
      <c r="G318" s="90"/>
    </row>
    <row r="319" spans="1:7" x14ac:dyDescent="0.2">
      <c r="A319" s="74"/>
    </row>
    <row r="320" spans="1:7" x14ac:dyDescent="0.2">
      <c r="A320" s="74"/>
    </row>
    <row r="321" spans="1:1" x14ac:dyDescent="0.2">
      <c r="A321" s="74"/>
    </row>
    <row r="322" spans="1:1" x14ac:dyDescent="0.2">
      <c r="A322" s="74"/>
    </row>
    <row r="323" spans="1:1" x14ac:dyDescent="0.2">
      <c r="A323" s="74"/>
    </row>
    <row r="324" spans="1:1" x14ac:dyDescent="0.2">
      <c r="A324" s="74"/>
    </row>
    <row r="325" spans="1:1" x14ac:dyDescent="0.2">
      <c r="A325" s="74"/>
    </row>
    <row r="326" spans="1:1" x14ac:dyDescent="0.2">
      <c r="A326" s="74"/>
    </row>
    <row r="327" spans="1:1" x14ac:dyDescent="0.2">
      <c r="A327" s="74"/>
    </row>
    <row r="328" spans="1:1" x14ac:dyDescent="0.2">
      <c r="A328" s="74"/>
    </row>
    <row r="329" spans="1:1" x14ac:dyDescent="0.2">
      <c r="A329" s="74"/>
    </row>
    <row r="330" spans="1:1" x14ac:dyDescent="0.2">
      <c r="A330" s="74"/>
    </row>
    <row r="331" spans="1:1" x14ac:dyDescent="0.2">
      <c r="A331" s="74"/>
    </row>
    <row r="332" spans="1:1" x14ac:dyDescent="0.2">
      <c r="A332" s="74"/>
    </row>
    <row r="333" spans="1:1" x14ac:dyDescent="0.2">
      <c r="A333" s="74"/>
    </row>
    <row r="334" spans="1:1" x14ac:dyDescent="0.2">
      <c r="A334" s="74"/>
    </row>
    <row r="335" spans="1:1" x14ac:dyDescent="0.2">
      <c r="A335" s="74"/>
    </row>
    <row r="336" spans="1:1" x14ac:dyDescent="0.2">
      <c r="A336" s="74"/>
    </row>
    <row r="337" spans="1:1" x14ac:dyDescent="0.2">
      <c r="A337" s="74"/>
    </row>
    <row r="338" spans="1:1" x14ac:dyDescent="0.2">
      <c r="A338" s="74"/>
    </row>
    <row r="339" spans="1:1" x14ac:dyDescent="0.2">
      <c r="A339" s="74"/>
    </row>
    <row r="340" spans="1:1" x14ac:dyDescent="0.2">
      <c r="A340" s="74"/>
    </row>
    <row r="341" spans="1:1" x14ac:dyDescent="0.2">
      <c r="A341" s="74"/>
    </row>
    <row r="342" spans="1:1" x14ac:dyDescent="0.2">
      <c r="A342" s="74"/>
    </row>
    <row r="343" spans="1:1" x14ac:dyDescent="0.2">
      <c r="A343" s="74"/>
    </row>
    <row r="344" spans="1:1" x14ac:dyDescent="0.2">
      <c r="A344" s="74"/>
    </row>
    <row r="345" spans="1:1" x14ac:dyDescent="0.2">
      <c r="A345" s="74"/>
    </row>
    <row r="346" spans="1:1" x14ac:dyDescent="0.2">
      <c r="A346" s="74"/>
    </row>
    <row r="347" spans="1:1" x14ac:dyDescent="0.2">
      <c r="A347" s="74"/>
    </row>
    <row r="348" spans="1:1" x14ac:dyDescent="0.2">
      <c r="A348" s="74"/>
    </row>
    <row r="349" spans="1:1" x14ac:dyDescent="0.2">
      <c r="A349" s="74"/>
    </row>
    <row r="350" spans="1:1" x14ac:dyDescent="0.2">
      <c r="A350" s="74"/>
    </row>
    <row r="351" spans="1:1" x14ac:dyDescent="0.2">
      <c r="A351" s="74"/>
    </row>
    <row r="352" spans="1:1" x14ac:dyDescent="0.2">
      <c r="A352" s="74"/>
    </row>
    <row r="353" spans="1:1" x14ac:dyDescent="0.2">
      <c r="A353" s="74"/>
    </row>
    <row r="354" spans="1:1" x14ac:dyDescent="0.2">
      <c r="A354" s="74"/>
    </row>
    <row r="355" spans="1:1" x14ac:dyDescent="0.2">
      <c r="A355" s="74"/>
    </row>
    <row r="356" spans="1:1" x14ac:dyDescent="0.2">
      <c r="A356" s="74"/>
    </row>
    <row r="357" spans="1:1" x14ac:dyDescent="0.2">
      <c r="A357" s="74"/>
    </row>
    <row r="358" spans="1:1" x14ac:dyDescent="0.2">
      <c r="A358" s="74"/>
    </row>
    <row r="359" spans="1:1" x14ac:dyDescent="0.2">
      <c r="A359" s="74"/>
    </row>
    <row r="360" spans="1:1" x14ac:dyDescent="0.2">
      <c r="A360" s="74"/>
    </row>
    <row r="361" spans="1:1" x14ac:dyDescent="0.2">
      <c r="A361" s="74"/>
    </row>
    <row r="362" spans="1:1" x14ac:dyDescent="0.2">
      <c r="A362" s="74"/>
    </row>
    <row r="363" spans="1:1" x14ac:dyDescent="0.2">
      <c r="A363" s="74"/>
    </row>
    <row r="364" spans="1:1" x14ac:dyDescent="0.2">
      <c r="A364" s="74"/>
    </row>
    <row r="365" spans="1:1" x14ac:dyDescent="0.2">
      <c r="A365" s="74"/>
    </row>
    <row r="366" spans="1:1" x14ac:dyDescent="0.2">
      <c r="A366" s="74"/>
    </row>
    <row r="367" spans="1:1" x14ac:dyDescent="0.2">
      <c r="A367" s="74"/>
    </row>
    <row r="368" spans="1:1" x14ac:dyDescent="0.2">
      <c r="A368" s="74"/>
    </row>
    <row r="369" spans="1:1" x14ac:dyDescent="0.2">
      <c r="A369" s="74"/>
    </row>
    <row r="370" spans="1:1" x14ac:dyDescent="0.2">
      <c r="A370" s="74"/>
    </row>
    <row r="371" spans="1:1" x14ac:dyDescent="0.2">
      <c r="A371" s="74"/>
    </row>
    <row r="372" spans="1:1" x14ac:dyDescent="0.2">
      <c r="A372" s="74"/>
    </row>
    <row r="373" spans="1:1" x14ac:dyDescent="0.2">
      <c r="A373" s="74"/>
    </row>
    <row r="374" spans="1:1" x14ac:dyDescent="0.2">
      <c r="A374" s="74"/>
    </row>
    <row r="375" spans="1:1" x14ac:dyDescent="0.2">
      <c r="A375" s="74"/>
    </row>
    <row r="376" spans="1:1" x14ac:dyDescent="0.2">
      <c r="A376" s="74"/>
    </row>
    <row r="377" spans="1:1" x14ac:dyDescent="0.2">
      <c r="A377" s="74"/>
    </row>
    <row r="378" spans="1:1" x14ac:dyDescent="0.2">
      <c r="A378" s="74"/>
    </row>
    <row r="379" spans="1:1" x14ac:dyDescent="0.2">
      <c r="A379" s="74"/>
    </row>
    <row r="380" spans="1:1" x14ac:dyDescent="0.2">
      <c r="A380" s="74"/>
    </row>
    <row r="381" spans="1:1" x14ac:dyDescent="0.2">
      <c r="A381" s="74"/>
    </row>
    <row r="382" spans="1:1" x14ac:dyDescent="0.2">
      <c r="A382" s="74"/>
    </row>
    <row r="383" spans="1:1" x14ac:dyDescent="0.2">
      <c r="A383" s="74"/>
    </row>
    <row r="384" spans="1:1" x14ac:dyDescent="0.2">
      <c r="A384" s="74"/>
    </row>
    <row r="385" spans="1:1" x14ac:dyDescent="0.2">
      <c r="A385" s="74"/>
    </row>
    <row r="386" spans="1:1" x14ac:dyDescent="0.2">
      <c r="A386" s="74"/>
    </row>
    <row r="387" spans="1:1" x14ac:dyDescent="0.2">
      <c r="A387" s="74"/>
    </row>
    <row r="388" spans="1:1" x14ac:dyDescent="0.2">
      <c r="A388" s="74"/>
    </row>
    <row r="389" spans="1:1" x14ac:dyDescent="0.2">
      <c r="A389" s="74"/>
    </row>
    <row r="390" spans="1:1" x14ac:dyDescent="0.2">
      <c r="A390" s="74"/>
    </row>
    <row r="391" spans="1:1" x14ac:dyDescent="0.2">
      <c r="A391" s="74"/>
    </row>
    <row r="392" spans="1:1" x14ac:dyDescent="0.2">
      <c r="A392" s="74"/>
    </row>
    <row r="393" spans="1:1" x14ac:dyDescent="0.2">
      <c r="A393" s="74"/>
    </row>
    <row r="394" spans="1:1" x14ac:dyDescent="0.2">
      <c r="A394" s="74"/>
    </row>
    <row r="395" spans="1:1" x14ac:dyDescent="0.2">
      <c r="A395" s="74"/>
    </row>
    <row r="396" spans="1:1" x14ac:dyDescent="0.2">
      <c r="A396" s="74"/>
    </row>
    <row r="397" spans="1:1" x14ac:dyDescent="0.2">
      <c r="A397" s="74"/>
    </row>
    <row r="398" spans="1:1" x14ac:dyDescent="0.2">
      <c r="A398" s="74"/>
    </row>
    <row r="399" spans="1:1" x14ac:dyDescent="0.2">
      <c r="A399" s="74"/>
    </row>
    <row r="400" spans="1:1" x14ac:dyDescent="0.2">
      <c r="A400" s="74"/>
    </row>
    <row r="401" spans="1:1" x14ac:dyDescent="0.2">
      <c r="A401" s="74"/>
    </row>
    <row r="402" spans="1:1" x14ac:dyDescent="0.2">
      <c r="A402" s="74"/>
    </row>
    <row r="403" spans="1:1" x14ac:dyDescent="0.2">
      <c r="A403" s="74"/>
    </row>
  </sheetData>
  <mergeCells count="2">
    <mergeCell ref="H21:M21"/>
    <mergeCell ref="A8:G8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</vt:lpstr>
      <vt:lpstr>3</vt:lpstr>
      <vt:lpstr>'2'!Заголовки_для_печати</vt:lpstr>
      <vt:lpstr>'3'!Заголовки_для_печати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2019-04-09T14:11:02Z</cp:lastPrinted>
  <dcterms:created xsi:type="dcterms:W3CDTF">2007-09-04T08:08:49Z</dcterms:created>
  <dcterms:modified xsi:type="dcterms:W3CDTF">2020-07-24T08:14:52Z</dcterms:modified>
</cp:coreProperties>
</file>