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2" r:id="rId1"/>
    <sheet name="7" sheetId="1" r:id="rId2"/>
  </sheets>
  <externalReferences>
    <externalReference r:id="rId3"/>
  </externalReferences>
  <definedNames>
    <definedName name="_xlnm._FilterDatabase" localSheetId="0" hidden="1">'6'!$A$9:$D$37</definedName>
    <definedName name="_xlnm._FilterDatabase" localSheetId="1" hidden="1">'7'!$A$10:$G$161</definedName>
    <definedName name="_xlnm.Print_Titles" localSheetId="0">'6'!$9:$12</definedName>
    <definedName name="_xlnm.Print_Titles" localSheetId="1">'7'!$10:$13</definedName>
    <definedName name="_xlnm.Print_Area" localSheetId="1">'7'!$A$1:$G$322</definedName>
  </definedNames>
  <calcPr calcId="124519"/>
</workbook>
</file>

<file path=xl/calcChain.xml><?xml version="1.0" encoding="utf-8"?>
<calcChain xmlns="http://schemas.openxmlformats.org/spreadsheetml/2006/main">
  <c r="E34" i="12"/>
  <c r="D35"/>
  <c r="D36"/>
  <c r="E36"/>
  <c r="E35"/>
  <c r="E17"/>
  <c r="G15" i="1"/>
  <c r="G304"/>
  <c r="G302" s="1"/>
  <c r="G300" s="1"/>
  <c r="G299" s="1"/>
  <c r="G293"/>
  <c r="G271"/>
  <c r="G269"/>
  <c r="G286"/>
  <c r="G218"/>
  <c r="G175"/>
  <c r="G167"/>
  <c r="G168"/>
  <c r="G216"/>
  <c r="G169"/>
  <c r="G57"/>
  <c r="G56" s="1"/>
  <c r="G54"/>
  <c r="G53"/>
  <c r="G35"/>
  <c r="G106"/>
  <c r="G92"/>
  <c r="G270"/>
  <c r="G152"/>
  <c r="G227"/>
  <c r="G226" s="1"/>
  <c r="G322"/>
  <c r="G229"/>
  <c r="G228" s="1"/>
  <c r="G72"/>
  <c r="G64"/>
  <c r="G63" s="1"/>
  <c r="G62"/>
  <c r="G85"/>
  <c r="G55"/>
  <c r="G31"/>
  <c r="G239"/>
  <c r="G125"/>
  <c r="G124" s="1"/>
  <c r="G123" s="1"/>
  <c r="G122" s="1"/>
  <c r="G234"/>
  <c r="G173"/>
  <c r="G171"/>
  <c r="G257"/>
  <c r="G256" s="1"/>
  <c r="G130"/>
  <c r="G247"/>
  <c r="G246" s="1"/>
  <c r="G243" s="1"/>
  <c r="G242" s="1"/>
  <c r="G275"/>
  <c r="G274" s="1"/>
  <c r="G273" s="1"/>
  <c r="G310"/>
  <c r="G308" s="1"/>
  <c r="G315"/>
  <c r="G314" s="1"/>
  <c r="G313" s="1"/>
  <c r="G312" s="1"/>
  <c r="G311" s="1"/>
  <c r="G34"/>
  <c r="G151"/>
  <c r="G150" s="1"/>
  <c r="G149" s="1"/>
  <c r="G148" s="1"/>
  <c r="E25" i="12" s="1"/>
  <c r="D25" s="1"/>
  <c r="G195" i="1"/>
  <c r="G83"/>
  <c r="G82" s="1"/>
  <c r="G291"/>
  <c r="G290" s="1"/>
  <c r="G319"/>
  <c r="G318" s="1"/>
  <c r="G309"/>
  <c r="G224"/>
  <c r="G188"/>
  <c r="G184"/>
  <c r="G190"/>
  <c r="G189" s="1"/>
  <c r="G192"/>
  <c r="G187"/>
  <c r="G186" s="1"/>
  <c r="G237"/>
  <c r="G236" s="1"/>
  <c r="G251"/>
  <c r="G250" s="1"/>
  <c r="G327"/>
  <c r="G326" s="1"/>
  <c r="G268"/>
  <c r="G129"/>
  <c r="G121"/>
  <c r="G120" s="1"/>
  <c r="G21"/>
  <c r="G36"/>
  <c r="G87"/>
  <c r="G86" s="1"/>
  <c r="G292"/>
  <c r="G29"/>
  <c r="G28" s="1"/>
  <c r="G70"/>
  <c r="G179"/>
  <c r="G178" s="1"/>
  <c r="G60"/>
  <c r="G59" s="1"/>
  <c r="G264"/>
  <c r="G30"/>
  <c r="G69"/>
  <c r="G61"/>
  <c r="G66"/>
  <c r="G65" s="1"/>
  <c r="G68"/>
  <c r="G67" s="1"/>
  <c r="G71"/>
  <c r="G90"/>
  <c r="G89" s="1"/>
  <c r="G58"/>
  <c r="G84"/>
  <c r="G96"/>
  <c r="G98"/>
  <c r="G19"/>
  <c r="G17" s="1"/>
  <c r="G23"/>
  <c r="G22" s="1"/>
  <c r="G42"/>
  <c r="G41" s="1"/>
  <c r="G40" s="1"/>
  <c r="G39" s="1"/>
  <c r="G46"/>
  <c r="G45" s="1"/>
  <c r="G44" s="1"/>
  <c r="G166"/>
  <c r="G165" s="1"/>
  <c r="G231"/>
  <c r="G230" s="1"/>
  <c r="G232"/>
  <c r="G238"/>
  <c r="G222"/>
  <c r="G254"/>
  <c r="G119"/>
  <c r="G118" s="1"/>
  <c r="G134"/>
  <c r="G133" s="1"/>
  <c r="G135"/>
  <c r="G146"/>
  <c r="G143" s="1"/>
  <c r="G142" s="1"/>
  <c r="G141" s="1"/>
  <c r="G284"/>
  <c r="G283" s="1"/>
  <c r="G282" s="1"/>
  <c r="G295"/>
  <c r="G294" s="1"/>
  <c r="G105"/>
  <c r="G103" s="1"/>
  <c r="G102" s="1"/>
  <c r="G101" s="1"/>
  <c r="G100" s="1"/>
  <c r="F20" i="12" s="1"/>
  <c r="G112" i="1"/>
  <c r="G110" s="1"/>
  <c r="G109" s="1"/>
  <c r="G108" s="1"/>
  <c r="G328"/>
  <c r="G113"/>
  <c r="G18"/>
  <c r="E27" i="12"/>
  <c r="D27" s="1"/>
  <c r="E29"/>
  <c r="D29" s="1"/>
  <c r="F26"/>
  <c r="F23"/>
  <c r="F18"/>
  <c r="F14" s="1"/>
  <c r="F21"/>
  <c r="F31"/>
  <c r="F34"/>
  <c r="F37"/>
  <c r="G296" i="1"/>
  <c r="G303"/>
  <c r="G194"/>
  <c r="G180"/>
  <c r="G111"/>
  <c r="G91"/>
  <c r="G47"/>
  <c r="E19" i="12"/>
  <c r="D17"/>
  <c r="G215" i="1" l="1"/>
  <c r="G183"/>
  <c r="G325"/>
  <c r="G324" s="1"/>
  <c r="G323" s="1"/>
  <c r="G164"/>
  <c r="G163" s="1"/>
  <c r="G52"/>
  <c r="G51" s="1"/>
  <c r="G50" s="1"/>
  <c r="G49" s="1"/>
  <c r="G182"/>
  <c r="G177" s="1"/>
  <c r="G132"/>
  <c r="G131" s="1"/>
  <c r="G16"/>
  <c r="G317"/>
  <c r="G316" s="1"/>
  <c r="E38" i="12" s="1"/>
  <c r="E37" s="1"/>
  <c r="D37" s="1"/>
  <c r="G321" i="1"/>
  <c r="G320" s="1"/>
  <c r="G307"/>
  <c r="G306" s="1"/>
  <c r="G305"/>
  <c r="G298" s="1"/>
  <c r="G288"/>
  <c r="E33" i="12" s="1"/>
  <c r="D33" s="1"/>
  <c r="G26" i="1"/>
  <c r="G253"/>
  <c r="G249" s="1"/>
  <c r="G248" s="1"/>
  <c r="G95"/>
  <c r="G94" s="1"/>
  <c r="G93" s="1"/>
  <c r="G32"/>
  <c r="G263"/>
  <c r="G262" s="1"/>
  <c r="G261" s="1"/>
  <c r="G117"/>
  <c r="G116" s="1"/>
  <c r="E15" i="12"/>
  <c r="E21"/>
  <c r="E22"/>
  <c r="D22" s="1"/>
  <c r="D20"/>
  <c r="F19"/>
  <c r="D19" s="1"/>
  <c r="G128" i="1"/>
  <c r="G127"/>
  <c r="G126"/>
  <c r="G214"/>
  <c r="G213" s="1"/>
  <c r="G212" s="1"/>
  <c r="G272"/>
  <c r="G289"/>
  <c r="G241"/>
  <c r="G240"/>
  <c r="D21" i="12"/>
  <c r="F13"/>
  <c r="E18" l="1"/>
  <c r="D18" s="1"/>
  <c r="G260" i="1"/>
  <c r="E32" i="12" s="1"/>
  <c r="D38"/>
  <c r="G25" i="1"/>
  <c r="G24" s="1"/>
  <c r="G162"/>
  <c r="E28" i="12" s="1"/>
  <c r="D28" s="1"/>
  <c r="D34"/>
  <c r="G259" i="1"/>
  <c r="D15" i="12"/>
  <c r="G115" i="1"/>
  <c r="E23" i="12" s="1"/>
  <c r="D23" s="1"/>
  <c r="E24"/>
  <c r="D24" s="1"/>
  <c r="D30"/>
  <c r="E16" l="1"/>
  <c r="D16" s="1"/>
  <c r="D26"/>
  <c r="D32"/>
  <c r="E31"/>
  <c r="D31" s="1"/>
  <c r="G153" i="1"/>
  <c r="E26" i="12" s="1"/>
  <c r="E13" s="1"/>
  <c r="D13" s="1"/>
  <c r="E14" l="1"/>
  <c r="D14" s="1"/>
  <c r="G14" i="1"/>
</calcChain>
</file>

<file path=xl/sharedStrings.xml><?xml version="1.0" encoding="utf-8"?>
<sst xmlns="http://schemas.openxmlformats.org/spreadsheetml/2006/main" count="1298" uniqueCount="322">
  <si>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</si>
  <si>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</si>
  <si>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</si>
  <si>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</si>
  <si>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</si>
  <si>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</si>
  <si>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</si>
  <si>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</si>
  <si>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</si>
  <si>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</si>
  <si>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</si>
  <si>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</si>
  <si>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</si>
  <si>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</si>
  <si>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</si>
  <si>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</si>
  <si>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</si>
  <si>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</si>
  <si>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</si>
  <si>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</si>
  <si>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</si>
  <si>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</si>
  <si>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</si>
  <si>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</si>
  <si>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</si>
  <si>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</si>
  <si>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</si>
  <si>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</si>
  <si>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</si>
  <si>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</si>
  <si>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</si>
  <si>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</si>
  <si>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</si>
  <si>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</si>
  <si>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УТВЕРЖДЕНО</t>
  </si>
  <si>
    <t>решением Совета депутатов</t>
  </si>
  <si>
    <t>Другие вопросы в области национальной экономики</t>
  </si>
  <si>
    <t>МО "Усть-Лужское сельское поселение"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</si>
  <si>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</si>
  <si>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</si>
  <si>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</si>
  <si>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</si>
  <si>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</si>
  <si>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</si>
  <si>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</si>
  <si>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</si>
  <si>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</si>
  <si>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</si>
  <si>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</si>
  <si>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</si>
  <si>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</si>
  <si>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</si>
  <si>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</si>
  <si>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</si>
  <si>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</si>
  <si>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Дорожное хозяйство</t>
  </si>
  <si>
    <t>из местного бюджета</t>
  </si>
  <si>
    <t>из других уровней бюджетов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</si>
  <si>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</si>
  <si>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</si>
  <si>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</si>
  <si>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</si>
  <si>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муниципальных нужд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</si>
  <si>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</si>
  <si>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</si>
  <si>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</si>
  <si>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</si>
  <si>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</si>
  <si>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</si>
  <si>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</si>
  <si>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</si>
  <si>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</si>
  <si>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</si>
  <si>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</si>
  <si>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</si>
  <si>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Проведение выборов и референдумов</t>
  </si>
  <si>
    <t>87 9 8001</t>
  </si>
  <si>
    <t>Резервные средства</t>
  </si>
  <si>
    <t>870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</si>
  <si>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</si>
  <si>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</si>
  <si>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</si>
  <si>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</si>
  <si>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Мероприятия по совершенствованию системы подготовки, переподготовки, повышения квалификации; стажировка муниципальных  служащих</t>
  </si>
  <si>
    <t>Осуществление полномочий Российской Федерации , включая расходы по осуществлению этих полномочий (содействие занятости, трудоустройство подростков)</t>
  </si>
  <si>
    <t>Формирование архивов</t>
  </si>
  <si>
    <t>Дорожное хозяйство (дорожные фонды)</t>
  </si>
  <si>
    <t>87 9 8035</t>
  </si>
  <si>
    <t>Мероприятия в области коммунального хозяйства</t>
  </si>
  <si>
    <t>Субсидии юридическим лицам на компенсацию выпадающих доходов по оказанию услуг бани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</si>
  <si>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</si>
  <si>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</si>
  <si>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</si>
  <si>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</si>
  <si>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</si>
  <si>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сельского клуба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</si>
  <si>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</si>
  <si>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</si>
  <si>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</si>
  <si>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</si>
  <si>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</si>
  <si>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</si>
  <si>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</si>
  <si>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</si>
  <si>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87 9 8041</t>
  </si>
  <si>
    <t>Подпрограмма "Субсидии юридическим лицам на компенсацию выпадающих доходов по оказанию услуг бани"</t>
  </si>
  <si>
    <t>86 4 00 00000</t>
  </si>
  <si>
    <t>86 4 01 00120</t>
  </si>
  <si>
    <t>Расходы на выплаты персоналу государственных (муниципальных 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</si>
  <si>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</si>
  <si>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</si>
  <si>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</si>
  <si>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86 4 01 02830</t>
  </si>
  <si>
    <t>86 0 00 00000</t>
  </si>
  <si>
    <t>86 3 00 00000</t>
  </si>
  <si>
    <t>86 3 01 00100</t>
  </si>
  <si>
    <t>86 3 01 00120</t>
  </si>
  <si>
    <t>86 4 01 00100</t>
  </si>
  <si>
    <t>87 0 00 00000</t>
  </si>
  <si>
    <t>87 9 00 00000</t>
  </si>
  <si>
    <t>87 9 01 80020</t>
  </si>
  <si>
    <t>87 9 01 00090</t>
  </si>
  <si>
    <t>87 9 01 71340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</si>
  <si>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</si>
  <si>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</si>
  <si>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</si>
  <si>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</si>
  <si>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</si>
  <si>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</si>
  <si>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</si>
  <si>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87 9 01 80400</t>
  </si>
  <si>
    <t>87 9 01 80200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</si>
  <si>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</si>
  <si>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45 5 00  00000</t>
  </si>
  <si>
    <t>Основные мероприятия: мероприятия в сфере культуры: содействие занятости, трудоустройство подростков</t>
  </si>
  <si>
    <t>45 5 01  00000</t>
  </si>
  <si>
    <t>Осуществление полномочий Российской Федерации , в области содействия занятости населения,трудоустройство подростков</t>
  </si>
  <si>
    <t>45 5 01  80200</t>
  </si>
  <si>
    <t>45 5 01 80200</t>
  </si>
  <si>
    <t>87 9 01 80300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</si>
  <si>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</si>
  <si>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</si>
  <si>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</si>
  <si>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87 9 01 02850</t>
  </si>
  <si>
    <t>87 9 01 51180</t>
  </si>
  <si>
    <t>44 0 00 00000</t>
  </si>
  <si>
    <t>44 1 00 00000</t>
  </si>
  <si>
    <t>Основные мероприятия: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</si>
  <si>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44 1 01 00000</t>
  </si>
  <si>
    <t>44 0 01 80100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</si>
  <si>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</si>
  <si>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</si>
  <si>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разработка проекта организации дорожного движения на территории муниципального образования (квартал Ленрыба)</t>
  </si>
  <si>
    <t>87 9 01 00000</t>
  </si>
  <si>
    <t>Ведение паспортно-регистрационного учёта граждан</t>
  </si>
  <si>
    <t>87 9 01 80310</t>
  </si>
  <si>
    <t>Взносы в фонд капитального ремонта</t>
  </si>
  <si>
    <t>87 9 01 80430</t>
  </si>
  <si>
    <t>46 0 00 00000</t>
  </si>
  <si>
    <t>46 1 00 00000</t>
  </si>
  <si>
    <t>46 1 01 00000</t>
  </si>
  <si>
    <t>46 1 01 07010</t>
  </si>
  <si>
    <t>87 9 01 80150</t>
  </si>
  <si>
    <t>87 9 01 80190</t>
  </si>
  <si>
    <t>87 9 01 80160</t>
  </si>
  <si>
    <t>87 9 01 80170</t>
  </si>
  <si>
    <t>Муниципальная программа "Развитие культуры и спорта на территории МО "Усть-Лужское сельское поселение"</t>
  </si>
  <si>
    <t>45 0 00  00000</t>
  </si>
  <si>
    <t>Подпрограмма  "Сохранение и развитие культурно - досуговой деятельности в Усть-Лужском сельском Доме Культуры на 2016год"</t>
  </si>
  <si>
    <t>45 1 00  00000</t>
  </si>
  <si>
    <t>45 1 01  00000</t>
  </si>
  <si>
    <t>45 1 01  80210</t>
  </si>
  <si>
    <t>Подпрограмма  "Сохранение и развитие библиотечно - информационной и  культурно - досуговой деятельности Усть-Лужской сельской библиотеки на 2016год"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</si>
  <si>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</si>
  <si>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</si>
  <si>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</si>
  <si>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</si>
  <si>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</si>
  <si>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Подпрограмма  "Поддержка в сфере культуры на территории Усть-Лужскго сельского поселения на 2016 год" муниципальной программы "Развитие культуры и спорта на территории МО "Усть-Лужское сельское поселение"</t>
  </si>
  <si>
    <t>45 3 00  00000</t>
  </si>
  <si>
    <t>Основные мероприятия: мероприятия в сфере культуры</t>
  </si>
  <si>
    <t>45 3 01  00000</t>
  </si>
  <si>
    <t>45 3 01  80240</t>
  </si>
  <si>
    <t>45 5 01  80240</t>
  </si>
  <si>
    <t>87 9 01 00410</t>
  </si>
  <si>
    <t>Социальное обеспечение населения</t>
  </si>
  <si>
    <t>Муниципальная программа "Социальная поддержка граждан МО "Усть-Лужское сельское поселение"</t>
  </si>
  <si>
    <t>43 1 00  00000</t>
  </si>
  <si>
    <t>Основные мероприятия: оказание социальной помощи малоимущим гражданам МО "Усть-Лужсое сельское поселение"</t>
  </si>
  <si>
    <t>43 1 01 00000</t>
  </si>
  <si>
    <t>43 1 01 82130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</si>
  <si>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</si>
  <si>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</si>
  <si>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Основные мероприятия: Физкультурно-оздоровительная работа и спортивные мероприятия</t>
  </si>
  <si>
    <t>45 4 01  00000</t>
  </si>
  <si>
    <t>45 4 01  80370</t>
  </si>
  <si>
    <t>муниципального образования  "Усть-Лужское сельское поселение" на 2016 год</t>
  </si>
  <si>
    <t>(приложение 6)</t>
  </si>
  <si>
    <t>Администрация муниципального образования "Усть-Лужское сельское поселение"</t>
  </si>
  <si>
    <t>86 4 01 00000</t>
  </si>
  <si>
    <t>310</t>
  </si>
  <si>
    <t>320</t>
  </si>
  <si>
    <t>Подпрограмма "Содержание автомобильных дорог общего пользования местного значения"</t>
  </si>
  <si>
    <t>Подпрограмма "Поддержание существующей сети автомобильных дорог общего пользования местного значения"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</si>
  <si>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</si>
  <si>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Расходы на выплаты персоналу казенных учреждений</t>
  </si>
  <si>
    <t>Распределение бюджетных ассигнований по разделам, подразделам классификации расходов бюджета муниципального образования "Усть-Лужское сельское поселение" на 2016 год</t>
  </si>
  <si>
    <t>Непрограммые расходы</t>
  </si>
  <si>
    <t>86 3 01 00000</t>
  </si>
  <si>
    <t>43 0 00  00000</t>
  </si>
  <si>
    <t>(приложение 7)</t>
  </si>
  <si>
    <t>47 000 00000</t>
  </si>
  <si>
    <t>47 1 00 00000</t>
  </si>
  <si>
    <t>47 1 01 00000</t>
  </si>
  <si>
    <t>47 2 00 00000</t>
  </si>
  <si>
    <t>47 2 01 00000</t>
  </si>
  <si>
    <t>47 3 00 00000</t>
  </si>
  <si>
    <t>47 3 01 00000</t>
  </si>
  <si>
    <t>87 9 01 02860</t>
  </si>
  <si>
    <t>47 3 01 80440</t>
  </si>
  <si>
    <t>87 9 01 80210</t>
  </si>
  <si>
    <t>87 9 01 80230</t>
  </si>
  <si>
    <t>47 4 00 00000</t>
  </si>
  <si>
    <t>Подпрограмма "Капитальный ремонт и ремонт автомобильных дорог общего пользования местного значения на 2016год"</t>
  </si>
  <si>
    <t>Основные мероприятия: Капитальный ремонт и ремонт автомобильных дорог общего пользования местного значения</t>
  </si>
  <si>
    <t>47 4 01 00000</t>
  </si>
  <si>
    <t>Резервный фонд  администрации МО "Усть-Лужское сельское поселение"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</si>
  <si>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</si>
  <si>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</si>
  <si>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Муниципальная программа МО "Усть-Лужское сельское поселение" "Защита населения и территории от чрезвычайных ситуаций, обеспечение пожарной безопасности и безопасности людей на водных объетах"</t>
  </si>
  <si>
    <t>Мероприятия в области ГО и ЧС</t>
  </si>
  <si>
    <t>Основные мероприятия: содержание дорог(уборка снега)</t>
  </si>
  <si>
    <t>Подпрограмма "Повышение безопасности дорожного движения"</t>
  </si>
  <si>
    <t>Подпрограмма "Развитие мер социальной поддержки граждан МО "Усть-Лужское сельское поселение"</t>
  </si>
  <si>
    <t>Прочие мероприятия в сфере социальной политики</t>
  </si>
  <si>
    <t>Другие вопросы в области жилищно-коммунального хозяйства</t>
  </si>
  <si>
    <t>87 9 01 80130</t>
  </si>
  <si>
    <t>Ремонт объектов жилищного фонда</t>
  </si>
  <si>
    <t>МП «Развитие частей территории пос. Усть-Луга, являющегося административным центром муниципального образования «Усть-Лужское сельское поселение» муниципального образования «Кингисеппский муниципальный район» Ленинградской области на 2016 год»</t>
  </si>
  <si>
    <t>42 0 00  00000</t>
  </si>
  <si>
    <t>42 1 00  00000</t>
  </si>
  <si>
    <t>42 1 01  00000</t>
  </si>
  <si>
    <t>Мероприятия: установка ограждений детской площадки перед домом №16а в квартале Ленрыба, обустройство контейнерных площадок для сбора ТБО согласно санитарным нормам у домов №№ 15,27,32</t>
  </si>
  <si>
    <t>87 9 01 80140</t>
  </si>
  <si>
    <t>Содержание и ремонт объектов коммунального хозяйства.</t>
  </si>
  <si>
    <t>87 9 01 80420</t>
  </si>
  <si>
    <t>410</t>
  </si>
  <si>
    <t>Бюджетные инвестиции в объекты капитального строительства</t>
  </si>
  <si>
    <t xml:space="preserve">Финансирование и строительство очистных сооружений хозяйственно-бытовых сточных вод посёлка Усть-Луга в рамках подпрограммы  "Водоснабжение и водоотведение Ленинградской области на 2014-2017 годы".  </t>
  </si>
  <si>
    <t>47 4 01 70140</t>
  </si>
  <si>
    <t xml:space="preserve">Мероприятия по капитальному ремонту и ремонту автомобильных дорог общего пользования местного значения. </t>
  </si>
  <si>
    <t>Ремонт внутрипоселковых автомобильных дорог общего пользования в квартале Ленрыба пос.Усть-Луга</t>
  </si>
  <si>
    <t>42 1 03  00000</t>
  </si>
  <si>
    <t>42 1 03 74390</t>
  </si>
  <si>
    <t>Мероприятия на реализацию областного закона от 12 мая 2015 года №42 ОЗ</t>
  </si>
  <si>
    <t>Мероприятия на реализацию областного закона от 12 мая 2015 года №42 ОЗ.</t>
  </si>
  <si>
    <t>42 1 02  00000</t>
  </si>
  <si>
    <t xml:space="preserve">42 1 02 74390 </t>
  </si>
  <si>
    <t>Основные мероприятия: мероприятия в области коммунального хозяйства (прокладка водопровода к жилым домам 4, 32 в пос. Усть-Луга)</t>
  </si>
  <si>
    <t>48 0 00  00000</t>
  </si>
  <si>
    <t>МП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2016 год».</t>
  </si>
  <si>
    <t>48 1 00  00000</t>
  </si>
  <si>
    <t>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2016 год».</t>
  </si>
  <si>
    <t>48 1 03  00000</t>
  </si>
  <si>
    <t>Основные мероприятия: приобретение информационных стендов для установки в населенных пунктах поселения</t>
  </si>
  <si>
    <t>Мероприятия на реализацию областного закона от 14 декабря 2012 года № 95-оз</t>
  </si>
  <si>
    <t>48 1 03  70880</t>
  </si>
  <si>
    <t>48 1 02  00000</t>
  </si>
  <si>
    <t>Основные мероприятия: установка дополнительных светильников уличного освещения в населенных пунктах поселения</t>
  </si>
  <si>
    <t>48 1 02  70880</t>
  </si>
  <si>
    <t xml:space="preserve"> Мероприятия на реализацию областного закона от 14 декабря 2012 года № 95-оз. </t>
  </si>
  <si>
    <t>48 1 01  00000</t>
  </si>
  <si>
    <t>48 1 01  70880</t>
  </si>
  <si>
    <t>Основные мероприятия: установка спортивных комплексов в населенных пунктах деревня Выбье и деревня Межники</t>
  </si>
  <si>
    <t>87 9 01 01150</t>
  </si>
  <si>
    <t>Строительство очистных сооружений хозяйственно-бытовых сточных вод посёлка Усть-Луга</t>
  </si>
  <si>
    <t>87 9 01 82130</t>
  </si>
  <si>
    <t>42 1 03  S4390</t>
  </si>
  <si>
    <t xml:space="preserve">Софинансирование мероприятий на реализацию областного закона от 12 мая 2015 года №42 ОЗ. </t>
  </si>
  <si>
    <t>42 1 02  S4390</t>
  </si>
  <si>
    <t xml:space="preserve">Софинансирование мероприятий на реализацию областного закона от 14 декабря 2012 года № 95-оз. </t>
  </si>
  <si>
    <t>48 1 01  S0880</t>
  </si>
  <si>
    <t>48 1 02  S0880</t>
  </si>
  <si>
    <t>48 1 03  S0880</t>
  </si>
  <si>
    <t>47 1 01 80450</t>
  </si>
  <si>
    <t xml:space="preserve">Мероприятия по содержание ремонту автомобильных дорог общего пользования местного значения и искусственных сооружений на них, механизированная уборка (средства дорожного фонда). </t>
  </si>
  <si>
    <t>47 2 01 80460</t>
  </si>
  <si>
    <t>47 4 01 S0140</t>
  </si>
  <si>
    <t xml:space="preserve">Софинансирование мероприятий по капитальному ремонту и ремонт автомобильных дорог общего пользования местного значения. </t>
  </si>
  <si>
    <t>Мероприятия по содержание ремонту автомобильных дорог общего пользования местного значения и искусственных сооружений на них, механизированная уборка (средства дорожного фонда).</t>
  </si>
  <si>
    <t>Разработка генерального плана поселения</t>
  </si>
  <si>
    <t>244</t>
  </si>
  <si>
    <t>87 9 01 01030</t>
  </si>
  <si>
    <t>Иные межбюджетные трансферты из бюджета МО «Кингисеппский муниципальный район» бюджетам муниципальных образований, входящих в состав Кингисеппского муниципального района , на доведения оплаты труда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картами, в 2016 году</t>
  </si>
  <si>
    <t>Субсидии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«Развитие культуры в Ленинградской области</t>
  </si>
  <si>
    <t>87 9 0170360</t>
  </si>
  <si>
    <t>46 2 00 00000</t>
  </si>
  <si>
    <t>46 2 01 00000</t>
  </si>
  <si>
    <t>46 2 01 S0180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</si>
  <si>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</si>
  <si>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</si>
  <si>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</si>
  <si>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</si>
  <si>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</si>
  <si>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Софинансирование расходов на приобретение автономных источников электроснабжение</t>
  </si>
  <si>
    <t>46 3 01 S4270</t>
  </si>
  <si>
    <t>Подпрограмма "Энергетика Усть-Лужского сельского поселения",</t>
  </si>
  <si>
    <t>46 3 01 74270</t>
  </si>
  <si>
    <t>Основные мероприятия: приобретение автономных источников энергоснабжения (дизель-генераторов) для резервного энергоснабжения объектов жизнеобеспечения в населенных пунктах поселения</t>
  </si>
  <si>
    <t>46 3 00 00000</t>
  </si>
  <si>
    <t>46 2 01 70180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</si>
  <si>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</si>
  <si>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47 3 01 80450</t>
  </si>
  <si>
    <t>87 9 01 80090</t>
  </si>
  <si>
    <t>Обеспечение начисления платы за найм и доставки квитанции</t>
  </si>
  <si>
    <t>87 9 01 70250</t>
  </si>
  <si>
    <t>Субсидия на мероприятия по строительству и реконструкции объектов водоснабжения, водоотведения и очистки сточных вод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</si>
  <si>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</si>
  <si>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>87 9 01 s0250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</si>
  <si>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</si>
  <si>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Другие общегосударственные вопросы</t>
  </si>
  <si>
    <t xml:space="preserve">№155 от 20.12.206 года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</si>
</sst>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?"/>
    <numFmt numFmtId="167" formatCode="#,##0.000"/>
  </numFmts>
  <fonts count="17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0" fontId="5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/>
    <xf numFmtId="165" fontId="6" fillId="2" borderId="2" xfId="0" applyNumberFormat="1" applyFont="1" applyFill="1" applyBorder="1"/>
    <xf numFmtId="0" fontId="7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11" fillId="2" borderId="0" xfId="0" applyFont="1" applyFill="1"/>
    <xf numFmtId="164" fontId="5" fillId="2" borderId="20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164" fontId="6" fillId="2" borderId="8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49" fontId="0" fillId="0" borderId="0" xfId="0" applyNumberFormat="1" applyFill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/>
    </xf>
    <xf numFmtId="166" fontId="13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/>
    <xf numFmtId="3" fontId="1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165" fontId="16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/&#1043;&#1088;&#1072;&#1095;&#1105;&#1074;&#1072;/&#1055;&#1088;&#1086;&#1077;&#1082;&#1090;%20&#1073;&#1102;&#1076;&#1078;&#1077;&#1090;&#1072;/2016-2018/&#1055;&#1088;&#1080;&#1083;&#1086;&#1078;&#1077;&#1085;&#1080;&#1077;%20%206,7%20&#1082;&#1083;&#1072;&#1089;&#1089;&#1080;&#1092;&#1080;&#1082;&#1072;&#1094;&#1080;&#1080;%20&#1088;&#1072;&#1089;&#1093;&#1086;&#1076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(2015)"/>
      <sheetName val="7(2015)"/>
      <sheetName val="6"/>
      <sheetName val="7"/>
    </sheetNames>
    <sheetDataSet>
      <sheetData sheetId="0"/>
      <sheetData sheetId="1">
        <row r="53">
          <cell r="G53">
            <v>468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G15" sqref="G15"/>
    </sheetView>
  </sheetViews>
  <sheetFormatPr defaultRowHeight="12.75"/>
  <cols>
    <col min="1" max="1" width="60.5703125" style="3" customWidth="1"/>
    <col min="2" max="2" width="6.85546875" style="3" customWidth="1"/>
    <col min="3" max="3" width="6.42578125" style="3" customWidth="1"/>
    <col min="4" max="4" width="11.5703125" style="3" customWidth="1"/>
    <col min="5" max="5" width="14.5703125" style="3" customWidth="1"/>
    <col min="6" max="6" width="11.5703125" style="3" customWidth="1"/>
    <col min="7" max="16384" width="9.140625" style="3"/>
  </cols>
  <sheetData>
    <row r="1" spans="1:8">
      <c r="C1" s="78" t="s">
        <v>34</v>
      </c>
      <c r="D1" s="79"/>
      <c r="E1" s="79"/>
      <c r="F1" s="79"/>
    </row>
    <row r="2" spans="1:8">
      <c r="C2" s="80" t="s">
        <v>35</v>
      </c>
      <c r="D2" s="79"/>
      <c r="E2" s="79"/>
      <c r="F2" s="79"/>
    </row>
    <row r="3" spans="1:8">
      <c r="C3" s="80" t="s">
        <v>37</v>
      </c>
      <c r="D3" s="79"/>
      <c r="E3" s="79"/>
      <c r="F3" s="79"/>
    </row>
    <row r="4" spans="1:8">
      <c r="C4" s="107" t="s">
        <v>321</v>
      </c>
      <c r="D4" s="79"/>
      <c r="E4" s="79"/>
      <c r="F4" s="79"/>
    </row>
    <row r="5" spans="1:8">
      <c r="C5" s="87" t="s">
        <v>197</v>
      </c>
      <c r="D5" s="88"/>
      <c r="E5" s="88"/>
      <c r="F5" s="88"/>
    </row>
    <row r="6" spans="1:8" ht="33.75" customHeight="1">
      <c r="A6" s="89" t="s">
        <v>206</v>
      </c>
      <c r="B6" s="90"/>
      <c r="C6" s="90"/>
      <c r="D6" s="91"/>
      <c r="E6" s="91"/>
      <c r="F6" s="91"/>
    </row>
    <row r="7" spans="1:8">
      <c r="A7" s="90"/>
      <c r="B7" s="90"/>
      <c r="C7" s="90"/>
      <c r="D7" s="91"/>
      <c r="E7" s="91"/>
      <c r="F7" s="91"/>
    </row>
    <row r="8" spans="1:8" ht="13.5" thickBot="1">
      <c r="E8" s="3" t="s">
        <v>0</v>
      </c>
    </row>
    <row r="9" spans="1:8" ht="15.75">
      <c r="A9" s="81" t="s">
        <v>1</v>
      </c>
      <c r="B9" s="84" t="s">
        <v>3</v>
      </c>
      <c r="C9" s="84" t="s">
        <v>4</v>
      </c>
      <c r="D9" s="84" t="s">
        <v>6</v>
      </c>
      <c r="E9" s="92" t="s">
        <v>25</v>
      </c>
      <c r="F9" s="93"/>
    </row>
    <row r="10" spans="1:8" ht="12.75" customHeight="1">
      <c r="A10" s="82"/>
      <c r="B10" s="85"/>
      <c r="C10" s="85"/>
      <c r="D10" s="85"/>
      <c r="E10" s="94" t="s">
        <v>56</v>
      </c>
      <c r="F10" s="97" t="s">
        <v>57</v>
      </c>
    </row>
    <row r="11" spans="1:8">
      <c r="A11" s="82"/>
      <c r="B11" s="85"/>
      <c r="C11" s="85"/>
      <c r="D11" s="85"/>
      <c r="E11" s="95"/>
      <c r="F11" s="98"/>
    </row>
    <row r="12" spans="1:8" ht="20.25" customHeight="1" thickBot="1">
      <c r="A12" s="83"/>
      <c r="B12" s="86"/>
      <c r="C12" s="86"/>
      <c r="D12" s="86"/>
      <c r="E12" s="96"/>
      <c r="F12" s="99"/>
      <c r="G12" s="20"/>
    </row>
    <row r="13" spans="1:8" ht="15.75">
      <c r="A13" s="5" t="s">
        <v>51</v>
      </c>
      <c r="B13" s="6" t="s">
        <v>16</v>
      </c>
      <c r="C13" s="6" t="s">
        <v>16</v>
      </c>
      <c r="D13" s="7">
        <f>SUM(E13:F13)</f>
        <v>37592.178000000007</v>
      </c>
      <c r="E13" s="7">
        <f>E14+E19+E21+E23+E26+E31+E34+E37</f>
        <v>36929.100000000006</v>
      </c>
      <c r="F13" s="7">
        <f>F14+F21+F23+F26+F31+F34+F37+F19</f>
        <v>663.07799999999997</v>
      </c>
      <c r="G13" s="77"/>
      <c r="H13" s="4"/>
    </row>
    <row r="14" spans="1:8" ht="15.75">
      <c r="A14" s="8" t="s">
        <v>17</v>
      </c>
      <c r="B14" s="9" t="s">
        <v>39</v>
      </c>
      <c r="C14" s="9" t="s">
        <v>40</v>
      </c>
      <c r="D14" s="10">
        <f t="shared" ref="D14:D38" si="0">SUM(E14:F14)</f>
        <v>13292.542000000001</v>
      </c>
      <c r="E14" s="10">
        <f>SUM(E15+E16+E17+E18)</f>
        <v>12824.542000000001</v>
      </c>
      <c r="F14" s="10">
        <f>SUM(F15+F16+F17+F18)</f>
        <v>468</v>
      </c>
    </row>
    <row r="15" spans="1:8" ht="51" customHeight="1">
      <c r="A15" s="11" t="s">
        <v>12</v>
      </c>
      <c r="B15" s="2" t="s">
        <v>39</v>
      </c>
      <c r="C15" s="2" t="s">
        <v>41</v>
      </c>
      <c r="D15" s="12">
        <f>SUM(E15:F15)</f>
        <v>411.41200000000003</v>
      </c>
      <c r="E15" s="13">
        <f>'7'!G16</f>
        <v>411.41200000000003</v>
      </c>
      <c r="F15" s="13">
        <v>0</v>
      </c>
    </row>
    <row r="16" spans="1:8" ht="46.5" customHeight="1">
      <c r="A16" s="11" t="s">
        <v>18</v>
      </c>
      <c r="B16" s="2" t="s">
        <v>39</v>
      </c>
      <c r="C16" s="2" t="s">
        <v>42</v>
      </c>
      <c r="D16" s="12">
        <f t="shared" si="0"/>
        <v>10202.979000000001</v>
      </c>
      <c r="E16" s="12">
        <f>'7'!G24</f>
        <v>10202.979000000001</v>
      </c>
      <c r="F16" s="12">
        <v>0</v>
      </c>
    </row>
    <row r="17" spans="1:6" ht="15.75">
      <c r="A17" s="11" t="s">
        <v>19</v>
      </c>
      <c r="B17" s="2" t="s">
        <v>39</v>
      </c>
      <c r="C17" s="2" t="s">
        <v>43</v>
      </c>
      <c r="D17" s="14">
        <f t="shared" si="0"/>
        <v>133.35</v>
      </c>
      <c r="E17" s="12">
        <f>'7'!G44</f>
        <v>133.35</v>
      </c>
      <c r="F17" s="12">
        <v>0</v>
      </c>
    </row>
    <row r="18" spans="1:6" ht="15.75">
      <c r="A18" s="11" t="s">
        <v>24</v>
      </c>
      <c r="B18" s="2" t="s">
        <v>39</v>
      </c>
      <c r="C18" s="2" t="s">
        <v>44</v>
      </c>
      <c r="D18" s="12">
        <f t="shared" si="0"/>
        <v>2544.8009999999999</v>
      </c>
      <c r="E18" s="22">
        <f>'7'!G49-468</f>
        <v>2076.8009999999999</v>
      </c>
      <c r="F18" s="22">
        <f>'[1]7(2015)'!G53</f>
        <v>468</v>
      </c>
    </row>
    <row r="19" spans="1:6" ht="15.75">
      <c r="A19" s="15" t="s">
        <v>14</v>
      </c>
      <c r="B19" s="9" t="s">
        <v>45</v>
      </c>
      <c r="C19" s="9" t="s">
        <v>40</v>
      </c>
      <c r="D19" s="21">
        <f t="shared" si="0"/>
        <v>195.078</v>
      </c>
      <c r="E19" s="19">
        <f>SUM(E20)</f>
        <v>0</v>
      </c>
      <c r="F19" s="24">
        <f>SUM(F20)</f>
        <v>195.078</v>
      </c>
    </row>
    <row r="20" spans="1:6" ht="15.75">
      <c r="A20" s="1" t="s">
        <v>20</v>
      </c>
      <c r="B20" s="2" t="s">
        <v>45</v>
      </c>
      <c r="C20" s="2" t="s">
        <v>41</v>
      </c>
      <c r="D20" s="12">
        <f>SUM(E20:F20)</f>
        <v>195.078</v>
      </c>
      <c r="E20" s="23">
        <v>0</v>
      </c>
      <c r="F20" s="23">
        <f>'7'!G100</f>
        <v>195.078</v>
      </c>
    </row>
    <row r="21" spans="1:6" ht="31.5">
      <c r="A21" s="8" t="s">
        <v>32</v>
      </c>
      <c r="B21" s="9" t="s">
        <v>41</v>
      </c>
      <c r="C21" s="9" t="s">
        <v>40</v>
      </c>
      <c r="D21" s="10">
        <f t="shared" si="0"/>
        <v>136.19999999999999</v>
      </c>
      <c r="E21" s="10">
        <f>'7'!G108</f>
        <v>136.19999999999999</v>
      </c>
      <c r="F21" s="10">
        <f>F22</f>
        <v>0</v>
      </c>
    </row>
    <row r="22" spans="1:6" ht="47.25">
      <c r="A22" s="11" t="s">
        <v>31</v>
      </c>
      <c r="B22" s="2" t="s">
        <v>41</v>
      </c>
      <c r="C22" s="2" t="s">
        <v>46</v>
      </c>
      <c r="D22" s="12">
        <f t="shared" si="0"/>
        <v>136.19999999999999</v>
      </c>
      <c r="E22" s="12">
        <f>'7'!G108</f>
        <v>136.19999999999999</v>
      </c>
      <c r="F22" s="12">
        <v>0</v>
      </c>
    </row>
    <row r="23" spans="1:6" ht="15.75">
      <c r="A23" s="15" t="s">
        <v>21</v>
      </c>
      <c r="B23" s="9" t="s">
        <v>42</v>
      </c>
      <c r="C23" s="9" t="s">
        <v>40</v>
      </c>
      <c r="D23" s="10">
        <f t="shared" si="0"/>
        <v>5725.5110000000004</v>
      </c>
      <c r="E23" s="10">
        <f>'7'!G115</f>
        <v>5725.5110000000004</v>
      </c>
      <c r="F23" s="10">
        <f>SUM(F24:F25)</f>
        <v>0</v>
      </c>
    </row>
    <row r="24" spans="1:6" ht="23.25" customHeight="1">
      <c r="A24" s="1" t="s">
        <v>55</v>
      </c>
      <c r="B24" s="2" t="s">
        <v>42</v>
      </c>
      <c r="C24" s="2" t="s">
        <v>46</v>
      </c>
      <c r="D24" s="12">
        <f t="shared" si="0"/>
        <v>5725.5110000000004</v>
      </c>
      <c r="E24" s="12">
        <f>'7'!G116</f>
        <v>5725.5110000000004</v>
      </c>
      <c r="F24" s="12">
        <v>0</v>
      </c>
    </row>
    <row r="25" spans="1:6" ht="15.75">
      <c r="A25" s="11" t="s">
        <v>36</v>
      </c>
      <c r="B25" s="2" t="s">
        <v>42</v>
      </c>
      <c r="C25" s="2" t="s">
        <v>47</v>
      </c>
      <c r="D25" s="12">
        <f t="shared" si="0"/>
        <v>0</v>
      </c>
      <c r="E25" s="12">
        <f>'7'!G148</f>
        <v>0</v>
      </c>
      <c r="F25" s="12">
        <v>0</v>
      </c>
    </row>
    <row r="26" spans="1:6" ht="15.75">
      <c r="A26" s="15" t="s">
        <v>8</v>
      </c>
      <c r="B26" s="9" t="s">
        <v>48</v>
      </c>
      <c r="C26" s="9" t="s">
        <v>40</v>
      </c>
      <c r="D26" s="10">
        <f>SUM(D27:D30)</f>
        <v>13746.099999999999</v>
      </c>
      <c r="E26" s="10">
        <f>'7'!G153</f>
        <v>13746.099999999999</v>
      </c>
      <c r="F26" s="10">
        <f>SUM(F27:F30)</f>
        <v>0</v>
      </c>
    </row>
    <row r="27" spans="1:6" ht="15.75">
      <c r="A27" s="1" t="s">
        <v>22</v>
      </c>
      <c r="B27" s="2" t="s">
        <v>48</v>
      </c>
      <c r="C27" s="2" t="s">
        <v>39</v>
      </c>
      <c r="D27" s="12">
        <f t="shared" si="0"/>
        <v>0</v>
      </c>
      <c r="E27" s="12">
        <f>'7'!G154</f>
        <v>0</v>
      </c>
      <c r="F27" s="12">
        <v>0</v>
      </c>
    </row>
    <row r="28" spans="1:6" ht="15.75">
      <c r="A28" s="1" t="s">
        <v>9</v>
      </c>
      <c r="B28" s="2" t="s">
        <v>48</v>
      </c>
      <c r="C28" s="2" t="s">
        <v>45</v>
      </c>
      <c r="D28" s="12">
        <f t="shared" si="0"/>
        <v>6852.3150000000005</v>
      </c>
      <c r="E28" s="12">
        <f>'7'!G162</f>
        <v>6852.3150000000005</v>
      </c>
      <c r="F28" s="12"/>
    </row>
    <row r="29" spans="1:6" ht="15.75">
      <c r="A29" s="1" t="s">
        <v>23</v>
      </c>
      <c r="B29" s="2" t="s">
        <v>48</v>
      </c>
      <c r="C29" s="2" t="s">
        <v>41</v>
      </c>
      <c r="D29" s="12">
        <f t="shared" si="0"/>
        <v>0</v>
      </c>
      <c r="E29" s="12">
        <f>'7'!G196</f>
        <v>0</v>
      </c>
      <c r="F29" s="12">
        <v>0</v>
      </c>
    </row>
    <row r="30" spans="1:6" ht="31.5">
      <c r="A30" s="11" t="s">
        <v>235</v>
      </c>
      <c r="B30" s="2" t="s">
        <v>48</v>
      </c>
      <c r="C30" s="2" t="s">
        <v>48</v>
      </c>
      <c r="D30" s="12">
        <f>'7'!G212</f>
        <v>6893.7849999999989</v>
      </c>
      <c r="E30" s="12"/>
      <c r="F30" s="12"/>
    </row>
    <row r="31" spans="1:6" ht="15.75">
      <c r="A31" s="8" t="s">
        <v>38</v>
      </c>
      <c r="B31" s="9" t="s">
        <v>49</v>
      </c>
      <c r="C31" s="9" t="s">
        <v>40</v>
      </c>
      <c r="D31" s="10">
        <f t="shared" si="0"/>
        <v>3238.654</v>
      </c>
      <c r="E31" s="10">
        <f>SUM(E32,E33)</f>
        <v>3238.654</v>
      </c>
      <c r="F31" s="10">
        <f>SUM(F32,F33)</f>
        <v>0</v>
      </c>
    </row>
    <row r="32" spans="1:6" ht="19.5" customHeight="1">
      <c r="A32" s="11" t="s">
        <v>13</v>
      </c>
      <c r="B32" s="2" t="s">
        <v>49</v>
      </c>
      <c r="C32" s="2" t="s">
        <v>39</v>
      </c>
      <c r="D32" s="12">
        <f t="shared" si="0"/>
        <v>2812.6480000000001</v>
      </c>
      <c r="E32" s="12">
        <f>'7'!G260</f>
        <v>2812.6480000000001</v>
      </c>
      <c r="F32" s="12">
        <v>0</v>
      </c>
    </row>
    <row r="33" spans="1:6" ht="15.75">
      <c r="A33" s="11" t="s">
        <v>27</v>
      </c>
      <c r="B33" s="2" t="s">
        <v>49</v>
      </c>
      <c r="C33" s="2" t="s">
        <v>42</v>
      </c>
      <c r="D33" s="12">
        <f t="shared" si="0"/>
        <v>426.00599999999997</v>
      </c>
      <c r="E33" s="16">
        <f>'7'!G288</f>
        <v>426.00599999999997</v>
      </c>
      <c r="F33" s="16">
        <v>0</v>
      </c>
    </row>
    <row r="34" spans="1:6" ht="15.75">
      <c r="A34" s="17" t="s">
        <v>28</v>
      </c>
      <c r="B34" s="9" t="s">
        <v>50</v>
      </c>
      <c r="C34" s="9" t="s">
        <v>40</v>
      </c>
      <c r="D34" s="10">
        <f t="shared" si="0"/>
        <v>1123.258</v>
      </c>
      <c r="E34" s="10">
        <f>SUM(E35:E36)</f>
        <v>1123.258</v>
      </c>
      <c r="F34" s="10">
        <f>SUM(F35)</f>
        <v>0</v>
      </c>
    </row>
    <row r="35" spans="1:6" ht="15.75">
      <c r="A35" s="1" t="s">
        <v>26</v>
      </c>
      <c r="B35" s="2" t="s">
        <v>50</v>
      </c>
      <c r="C35" s="2" t="s">
        <v>39</v>
      </c>
      <c r="D35" s="12">
        <f>SUM(E35:F35)</f>
        <v>1037.258</v>
      </c>
      <c r="E35" s="10">
        <f>'7'!G299</f>
        <v>1037.258</v>
      </c>
      <c r="F35" s="12">
        <v>0</v>
      </c>
    </row>
    <row r="36" spans="1:6" ht="15.75">
      <c r="A36" s="41" t="s">
        <v>185</v>
      </c>
      <c r="B36" s="2" t="s">
        <v>50</v>
      </c>
      <c r="C36" s="2" t="s">
        <v>41</v>
      </c>
      <c r="D36" s="12">
        <f>SUM(E36:F36)</f>
        <v>86</v>
      </c>
      <c r="E36" s="10">
        <f>'7'!G305</f>
        <v>86</v>
      </c>
      <c r="F36" s="12"/>
    </row>
    <row r="37" spans="1:6" ht="21.75" customHeight="1">
      <c r="A37" s="8" t="s">
        <v>10</v>
      </c>
      <c r="B37" s="9" t="s">
        <v>43</v>
      </c>
      <c r="C37" s="9" t="s">
        <v>40</v>
      </c>
      <c r="D37" s="10">
        <f t="shared" si="0"/>
        <v>134.83499999999998</v>
      </c>
      <c r="E37" s="10">
        <f>E38</f>
        <v>134.83499999999998</v>
      </c>
      <c r="F37" s="10">
        <f>F38</f>
        <v>0</v>
      </c>
    </row>
    <row r="38" spans="1:6" ht="15.75">
      <c r="A38" s="11" t="s">
        <v>30</v>
      </c>
      <c r="B38" s="18" t="s">
        <v>43</v>
      </c>
      <c r="C38" s="18" t="s">
        <v>48</v>
      </c>
      <c r="D38" s="12">
        <f t="shared" si="0"/>
        <v>134.83499999999998</v>
      </c>
      <c r="E38" s="12">
        <f>'7'!G316</f>
        <v>134.83499999999998</v>
      </c>
      <c r="F38" s="12">
        <v>0</v>
      </c>
    </row>
  </sheetData>
  <mergeCells count="13">
    <mergeCell ref="C1:F1"/>
    <mergeCell ref="C2:F2"/>
    <mergeCell ref="C3:F3"/>
    <mergeCell ref="C4:F4"/>
    <mergeCell ref="A9:A12"/>
    <mergeCell ref="C9:C12"/>
    <mergeCell ref="D9:D12"/>
    <mergeCell ref="C5:F5"/>
    <mergeCell ref="A6:F7"/>
    <mergeCell ref="E9:F9"/>
    <mergeCell ref="E10:E12"/>
    <mergeCell ref="F10:F12"/>
    <mergeCell ref="B9:B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topLeftCell="A322" workbookViewId="0">
      <selection activeCell="G14" sqref="G14"/>
    </sheetView>
  </sheetViews>
  <sheetFormatPr defaultRowHeight="12.75" outlineLevelRow="1"/>
  <cols>
    <col min="1" max="1" width="67.5703125" style="27" customWidth="1"/>
    <col min="2" max="2" width="4.28515625" style="27" customWidth="1"/>
    <col min="3" max="3" width="6" style="27" customWidth="1"/>
    <col min="4" max="4" width="7.28515625" style="27" customWidth="1"/>
    <col min="5" max="5" width="14" style="27" customWidth="1"/>
    <col min="6" max="6" width="6.42578125" style="27" customWidth="1"/>
    <col min="7" max="7" width="12.5703125" style="27" customWidth="1"/>
    <col min="8" max="16384" width="9.140625" style="27"/>
  </cols>
  <sheetData>
    <row r="1" spans="1:7">
      <c r="C1" s="28"/>
      <c r="D1" s="102" t="s">
        <v>34</v>
      </c>
      <c r="E1" s="103"/>
      <c r="F1" s="103"/>
      <c r="G1" s="103"/>
    </row>
    <row r="2" spans="1:7">
      <c r="C2" s="28"/>
      <c r="D2" s="104" t="s">
        <v>35</v>
      </c>
      <c r="E2" s="103"/>
      <c r="F2" s="103"/>
      <c r="G2" s="103"/>
    </row>
    <row r="3" spans="1:7">
      <c r="C3" s="28"/>
      <c r="D3" s="104" t="s">
        <v>37</v>
      </c>
      <c r="E3" s="103"/>
      <c r="F3" s="103"/>
      <c r="G3" s="103"/>
    </row>
    <row r="4" spans="1:7">
      <c r="C4" s="28"/>
      <c r="D4" s="107" t="s">
        <v>321</v>
      </c>
      <c r="E4" s="79"/>
      <c r="F4" s="79"/>
      <c r="G4" s="79"/>
    </row>
    <row r="5" spans="1:7">
      <c r="C5" s="28"/>
      <c r="D5" s="105" t="s">
        <v>210</v>
      </c>
      <c r="E5" s="106"/>
      <c r="F5" s="106"/>
      <c r="G5" s="106"/>
    </row>
    <row r="6" spans="1:7" ht="15.75">
      <c r="A6" s="100" t="s">
        <v>7</v>
      </c>
      <c r="B6" s="100"/>
      <c r="C6" s="100"/>
      <c r="D6" s="100"/>
      <c r="E6" s="100"/>
      <c r="F6" s="100"/>
      <c r="G6" s="101"/>
    </row>
    <row r="7" spans="1:7" ht="15.75">
      <c r="A7" s="100" t="s">
        <v>196</v>
      </c>
      <c r="B7" s="100"/>
      <c r="C7" s="100"/>
      <c r="D7" s="100"/>
      <c r="E7" s="100"/>
      <c r="F7" s="100"/>
      <c r="G7" s="101"/>
    </row>
    <row r="8" spans="1:7">
      <c r="F8" s="27" t="s">
        <v>0</v>
      </c>
    </row>
    <row r="10" spans="1:7">
      <c r="A10" s="29" t="s">
        <v>1</v>
      </c>
      <c r="B10" s="29" t="s">
        <v>52</v>
      </c>
      <c r="C10" s="29" t="s">
        <v>3</v>
      </c>
      <c r="D10" s="29" t="s">
        <v>4</v>
      </c>
      <c r="E10" s="29" t="s">
        <v>2</v>
      </c>
      <c r="F10" s="30" t="s">
        <v>5</v>
      </c>
      <c r="G10" s="31" t="s">
        <v>6</v>
      </c>
    </row>
    <row r="11" spans="1:7">
      <c r="A11" s="32"/>
      <c r="B11" s="32"/>
      <c r="C11" s="32"/>
      <c r="D11" s="32"/>
      <c r="E11" s="32"/>
      <c r="F11" s="33"/>
      <c r="G11" s="31"/>
    </row>
    <row r="12" spans="1:7" hidden="1">
      <c r="A12" s="31"/>
      <c r="B12" s="31"/>
      <c r="C12" s="31"/>
      <c r="D12" s="31"/>
      <c r="E12" s="31"/>
      <c r="F12" s="34"/>
      <c r="G12" s="31"/>
    </row>
    <row r="13" spans="1:7" hidden="1">
      <c r="A13" s="35"/>
      <c r="B13" s="35"/>
      <c r="C13" s="25" t="s">
        <v>16</v>
      </c>
      <c r="D13" s="25" t="s">
        <v>16</v>
      </c>
      <c r="E13" s="25" t="s">
        <v>16</v>
      </c>
      <c r="F13" s="36" t="s">
        <v>16</v>
      </c>
      <c r="G13" s="26"/>
    </row>
    <row r="14" spans="1:7" ht="30">
      <c r="A14" s="37" t="s">
        <v>198</v>
      </c>
      <c r="B14" s="38">
        <v>911</v>
      </c>
      <c r="C14" s="39" t="s">
        <v>16</v>
      </c>
      <c r="D14" s="39" t="s">
        <v>16</v>
      </c>
      <c r="E14" s="39" t="s">
        <v>16</v>
      </c>
      <c r="F14" s="39" t="s">
        <v>16</v>
      </c>
      <c r="G14" s="40">
        <f>SUM(G15,G100,G108,G115,G153,G259,G298,G316,)</f>
        <v>37592.178</v>
      </c>
    </row>
    <row r="15" spans="1:7" ht="14.25">
      <c r="A15" s="42" t="s">
        <v>17</v>
      </c>
      <c r="B15" s="43">
        <v>911</v>
      </c>
      <c r="C15" s="44" t="s">
        <v>39</v>
      </c>
      <c r="D15" s="44" t="s">
        <v>40</v>
      </c>
      <c r="E15" s="43" t="s">
        <v>16</v>
      </c>
      <c r="F15" s="43" t="s">
        <v>16</v>
      </c>
      <c r="G15" s="45">
        <f>SUM(G16,G24,G39,G44,G49)</f>
        <v>13292.542000000001</v>
      </c>
    </row>
    <row r="16" spans="1:7" ht="45">
      <c r="A16" s="46" t="s">
        <v>60</v>
      </c>
      <c r="B16" s="46"/>
      <c r="C16" s="47" t="s">
        <v>39</v>
      </c>
      <c r="D16" s="47" t="s">
        <v>41</v>
      </c>
      <c r="E16" s="47"/>
      <c r="F16" s="47"/>
      <c r="G16" s="48">
        <f>SUM(G17,G22)</f>
        <v>411.41200000000003</v>
      </c>
    </row>
    <row r="17" spans="1:7" ht="30">
      <c r="A17" s="46" t="s">
        <v>61</v>
      </c>
      <c r="B17" s="46"/>
      <c r="C17" s="47" t="s">
        <v>39</v>
      </c>
      <c r="D17" s="47" t="s">
        <v>41</v>
      </c>
      <c r="E17" s="47" t="s">
        <v>106</v>
      </c>
      <c r="F17" s="47"/>
      <c r="G17" s="49">
        <f>SUM(G19)</f>
        <v>279.11200000000002</v>
      </c>
    </row>
    <row r="18" spans="1:7" ht="15">
      <c r="A18" s="46" t="s">
        <v>207</v>
      </c>
      <c r="B18" s="46"/>
      <c r="C18" s="47" t="s">
        <v>39</v>
      </c>
      <c r="D18" s="47" t="s">
        <v>41</v>
      </c>
      <c r="E18" s="47" t="s">
        <v>199</v>
      </c>
      <c r="F18" s="47"/>
      <c r="G18" s="49">
        <f>G19</f>
        <v>279.11200000000002</v>
      </c>
    </row>
    <row r="19" spans="1:7" ht="15">
      <c r="A19" s="50" t="s">
        <v>69</v>
      </c>
      <c r="B19" s="46"/>
      <c r="C19" s="47" t="s">
        <v>39</v>
      </c>
      <c r="D19" s="47" t="s">
        <v>41</v>
      </c>
      <c r="E19" s="47" t="s">
        <v>107</v>
      </c>
      <c r="F19" s="47"/>
      <c r="G19" s="49">
        <f>G20+G21</f>
        <v>279.11200000000002</v>
      </c>
    </row>
    <row r="20" spans="1:7" ht="30">
      <c r="A20" s="51" t="s">
        <v>108</v>
      </c>
      <c r="B20" s="46"/>
      <c r="C20" s="47" t="s">
        <v>39</v>
      </c>
      <c r="D20" s="47" t="s">
        <v>41</v>
      </c>
      <c r="E20" s="47" t="s">
        <v>107</v>
      </c>
      <c r="F20" s="47" t="s">
        <v>109</v>
      </c>
      <c r="G20" s="49"/>
    </row>
    <row r="21" spans="1:7" ht="30">
      <c r="A21" s="46" t="s">
        <v>110</v>
      </c>
      <c r="B21" s="46"/>
      <c r="C21" s="47" t="s">
        <v>39</v>
      </c>
      <c r="D21" s="47" t="s">
        <v>41</v>
      </c>
      <c r="E21" s="47" t="s">
        <v>107</v>
      </c>
      <c r="F21" s="47" t="s">
        <v>111</v>
      </c>
      <c r="G21" s="49">
        <f>260+19.112</f>
        <v>279.11200000000002</v>
      </c>
    </row>
    <row r="22" spans="1:7" ht="27" customHeight="1">
      <c r="A22" s="46" t="s">
        <v>63</v>
      </c>
      <c r="B22" s="46"/>
      <c r="C22" s="47" t="s">
        <v>39</v>
      </c>
      <c r="D22" s="47" t="s">
        <v>41</v>
      </c>
      <c r="E22" s="47" t="s">
        <v>112</v>
      </c>
      <c r="F22" s="52"/>
      <c r="G22" s="49">
        <f>G23</f>
        <v>132.30000000000001</v>
      </c>
    </row>
    <row r="23" spans="1:7" ht="15">
      <c r="A23" s="46" t="s">
        <v>64</v>
      </c>
      <c r="B23" s="46"/>
      <c r="C23" s="47" t="s">
        <v>39</v>
      </c>
      <c r="D23" s="47" t="s">
        <v>41</v>
      </c>
      <c r="E23" s="47" t="s">
        <v>112</v>
      </c>
      <c r="F23" s="47" t="s">
        <v>65</v>
      </c>
      <c r="G23" s="49">
        <f>132300/1000</f>
        <v>132.30000000000001</v>
      </c>
    </row>
    <row r="24" spans="1:7" s="76" customFormat="1" ht="42.75">
      <c r="A24" s="42" t="s">
        <v>18</v>
      </c>
      <c r="B24" s="42"/>
      <c r="C24" s="44" t="s">
        <v>39</v>
      </c>
      <c r="D24" s="44" t="s">
        <v>42</v>
      </c>
      <c r="E24" s="43" t="s">
        <v>16</v>
      </c>
      <c r="F24" s="43" t="s">
        <v>16</v>
      </c>
      <c r="G24" s="45">
        <f>SUM(G25,)</f>
        <v>10202.979000000001</v>
      </c>
    </row>
    <row r="25" spans="1:7" ht="15">
      <c r="A25" s="50" t="s">
        <v>99</v>
      </c>
      <c r="B25" s="46"/>
      <c r="C25" s="47" t="s">
        <v>39</v>
      </c>
      <c r="D25" s="47" t="s">
        <v>42</v>
      </c>
      <c r="E25" s="47" t="s">
        <v>113</v>
      </c>
      <c r="F25" s="52" t="s">
        <v>16</v>
      </c>
      <c r="G25" s="49">
        <f>SUM(G26,G32)</f>
        <v>10202.979000000001</v>
      </c>
    </row>
    <row r="26" spans="1:7" ht="15">
      <c r="A26" s="46" t="s">
        <v>66</v>
      </c>
      <c r="B26" s="46"/>
      <c r="C26" s="47" t="s">
        <v>39</v>
      </c>
      <c r="D26" s="47" t="s">
        <v>42</v>
      </c>
      <c r="E26" s="47" t="s">
        <v>114</v>
      </c>
      <c r="F26" s="52" t="s">
        <v>16</v>
      </c>
      <c r="G26" s="49">
        <f>SUM(G28,G30)</f>
        <v>1754.7</v>
      </c>
    </row>
    <row r="27" spans="1:7" ht="15">
      <c r="A27" s="46" t="s">
        <v>207</v>
      </c>
      <c r="B27" s="46"/>
      <c r="C27" s="47" t="s">
        <v>39</v>
      </c>
      <c r="D27" s="47" t="s">
        <v>42</v>
      </c>
      <c r="E27" s="47" t="s">
        <v>208</v>
      </c>
      <c r="F27" s="52"/>
      <c r="G27" s="49">
        <v>1299.7</v>
      </c>
    </row>
    <row r="28" spans="1:7" ht="30">
      <c r="A28" s="46" t="s">
        <v>100</v>
      </c>
      <c r="B28" s="46"/>
      <c r="C28" s="47" t="s">
        <v>39</v>
      </c>
      <c r="D28" s="47" t="s">
        <v>42</v>
      </c>
      <c r="E28" s="47" t="s">
        <v>115</v>
      </c>
      <c r="F28" s="52"/>
      <c r="G28" s="49">
        <f>G29</f>
        <v>1754.7</v>
      </c>
    </row>
    <row r="29" spans="1:7" ht="30">
      <c r="A29" s="51" t="s">
        <v>108</v>
      </c>
      <c r="B29" s="46"/>
      <c r="C29" s="47" t="s">
        <v>39</v>
      </c>
      <c r="D29" s="47" t="s">
        <v>42</v>
      </c>
      <c r="E29" s="47" t="s">
        <v>115</v>
      </c>
      <c r="F29" s="52">
        <v>120</v>
      </c>
      <c r="G29" s="49">
        <f>(1032500+264200)/1000+355+103</f>
        <v>1754.7</v>
      </c>
    </row>
    <row r="30" spans="1:7" ht="15">
      <c r="A30" s="50" t="s">
        <v>69</v>
      </c>
      <c r="B30" s="46"/>
      <c r="C30" s="47" t="s">
        <v>39</v>
      </c>
      <c r="D30" s="47" t="s">
        <v>42</v>
      </c>
      <c r="E30" s="47" t="s">
        <v>116</v>
      </c>
      <c r="F30" s="52"/>
      <c r="G30" s="49">
        <f>G31</f>
        <v>0</v>
      </c>
    </row>
    <row r="31" spans="1:7" ht="30">
      <c r="A31" s="51" t="s">
        <v>108</v>
      </c>
      <c r="B31" s="46"/>
      <c r="C31" s="47" t="s">
        <v>39</v>
      </c>
      <c r="D31" s="47" t="s">
        <v>42</v>
      </c>
      <c r="E31" s="47" t="s">
        <v>116</v>
      </c>
      <c r="F31" s="52">
        <v>120</v>
      </c>
      <c r="G31" s="49">
        <f>3000/1000-3</f>
        <v>0</v>
      </c>
    </row>
    <row r="32" spans="1:7" ht="15">
      <c r="A32" s="50" t="s">
        <v>67</v>
      </c>
      <c r="B32" s="53"/>
      <c r="C32" s="54" t="s">
        <v>39</v>
      </c>
      <c r="D32" s="54" t="s">
        <v>42</v>
      </c>
      <c r="E32" s="54" t="s">
        <v>106</v>
      </c>
      <c r="F32" s="55"/>
      <c r="G32" s="56">
        <f>SUM(G34,G36)</f>
        <v>8448.2790000000005</v>
      </c>
    </row>
    <row r="33" spans="1:7" ht="15">
      <c r="A33" s="46" t="s">
        <v>207</v>
      </c>
      <c r="B33" s="53"/>
      <c r="C33" s="54" t="s">
        <v>39</v>
      </c>
      <c r="D33" s="54" t="s">
        <v>42</v>
      </c>
      <c r="E33" s="54" t="s">
        <v>199</v>
      </c>
      <c r="F33" s="55"/>
      <c r="G33" s="56"/>
    </row>
    <row r="34" spans="1:7" ht="30">
      <c r="A34" s="50" t="s">
        <v>68</v>
      </c>
      <c r="B34" s="53"/>
      <c r="C34" s="54" t="s">
        <v>39</v>
      </c>
      <c r="D34" s="54" t="s">
        <v>42</v>
      </c>
      <c r="E34" s="55" t="s">
        <v>117</v>
      </c>
      <c r="F34" s="55" t="s">
        <v>16</v>
      </c>
      <c r="G34" s="56">
        <f>G35</f>
        <v>6767.598</v>
      </c>
    </row>
    <row r="35" spans="1:7" ht="30">
      <c r="A35" s="51" t="s">
        <v>108</v>
      </c>
      <c r="B35" s="53"/>
      <c r="C35" s="57" t="s">
        <v>39</v>
      </c>
      <c r="D35" s="57" t="s">
        <v>42</v>
      </c>
      <c r="E35" s="57" t="s">
        <v>117</v>
      </c>
      <c r="F35" s="58">
        <v>120</v>
      </c>
      <c r="G35" s="41">
        <f>6767.598</f>
        <v>6767.598</v>
      </c>
    </row>
    <row r="36" spans="1:7" ht="15">
      <c r="A36" s="50" t="s">
        <v>69</v>
      </c>
      <c r="B36" s="53"/>
      <c r="C36" s="57" t="s">
        <v>39</v>
      </c>
      <c r="D36" s="57" t="s">
        <v>42</v>
      </c>
      <c r="E36" s="54" t="s">
        <v>107</v>
      </c>
      <c r="F36" s="55" t="s">
        <v>16</v>
      </c>
      <c r="G36" s="56">
        <f>SUM(G37:G38)</f>
        <v>1680.681</v>
      </c>
    </row>
    <row r="37" spans="1:7" ht="30" hidden="1">
      <c r="A37" s="51" t="s">
        <v>108</v>
      </c>
      <c r="B37" s="53"/>
      <c r="C37" s="57" t="s">
        <v>39</v>
      </c>
      <c r="D37" s="57" t="s">
        <v>42</v>
      </c>
      <c r="E37" s="57" t="s">
        <v>107</v>
      </c>
      <c r="F37" s="58">
        <v>120</v>
      </c>
      <c r="G37" s="59"/>
    </row>
    <row r="38" spans="1:7" ht="30">
      <c r="A38" s="46" t="s">
        <v>110</v>
      </c>
      <c r="B38" s="53"/>
      <c r="C38" s="57" t="s">
        <v>39</v>
      </c>
      <c r="D38" s="57" t="s">
        <v>42</v>
      </c>
      <c r="E38" s="57" t="s">
        <v>107</v>
      </c>
      <c r="F38" s="57" t="s">
        <v>111</v>
      </c>
      <c r="G38" s="41">
        <v>1680.681</v>
      </c>
    </row>
    <row r="39" spans="1:7" ht="15" hidden="1">
      <c r="A39" s="50" t="s">
        <v>58</v>
      </c>
      <c r="B39" s="55"/>
      <c r="C39" s="54" t="s">
        <v>39</v>
      </c>
      <c r="D39" s="54" t="s">
        <v>59</v>
      </c>
      <c r="E39" s="55"/>
      <c r="F39" s="55"/>
      <c r="G39" s="56">
        <f>G40</f>
        <v>0</v>
      </c>
    </row>
    <row r="40" spans="1:7" ht="15" hidden="1">
      <c r="A40" s="50" t="s">
        <v>70</v>
      </c>
      <c r="B40" s="55"/>
      <c r="C40" s="54" t="s">
        <v>74</v>
      </c>
      <c r="D40" s="54" t="s">
        <v>59</v>
      </c>
      <c r="E40" s="55" t="s">
        <v>71</v>
      </c>
      <c r="F40" s="55"/>
      <c r="G40" s="56">
        <f>G41</f>
        <v>0</v>
      </c>
    </row>
    <row r="41" spans="1:7" ht="15" hidden="1">
      <c r="A41" s="50" t="s">
        <v>102</v>
      </c>
      <c r="B41" s="55"/>
      <c r="C41" s="54" t="s">
        <v>39</v>
      </c>
      <c r="D41" s="54" t="s">
        <v>59</v>
      </c>
      <c r="E41" s="55" t="s">
        <v>72</v>
      </c>
      <c r="F41" s="55"/>
      <c r="G41" s="56">
        <f>G42</f>
        <v>0</v>
      </c>
    </row>
    <row r="42" spans="1:7" ht="15" hidden="1">
      <c r="A42" s="50" t="s">
        <v>75</v>
      </c>
      <c r="B42" s="55"/>
      <c r="C42" s="54" t="s">
        <v>39</v>
      </c>
      <c r="D42" s="54" t="s">
        <v>59</v>
      </c>
      <c r="E42" s="55" t="s">
        <v>76</v>
      </c>
      <c r="F42" s="55"/>
      <c r="G42" s="56">
        <f>G43</f>
        <v>0</v>
      </c>
    </row>
    <row r="43" spans="1:7" ht="30" hidden="1">
      <c r="A43" s="60" t="s">
        <v>62</v>
      </c>
      <c r="B43" s="55"/>
      <c r="C43" s="57" t="s">
        <v>39</v>
      </c>
      <c r="D43" s="57" t="s">
        <v>59</v>
      </c>
      <c r="E43" s="58" t="s">
        <v>76</v>
      </c>
      <c r="F43" s="47" t="s">
        <v>111</v>
      </c>
      <c r="G43" s="49">
        <v>0</v>
      </c>
    </row>
    <row r="44" spans="1:7" ht="14.25" outlineLevel="1">
      <c r="A44" s="73" t="s">
        <v>19</v>
      </c>
      <c r="B44" s="74"/>
      <c r="C44" s="75" t="s">
        <v>39</v>
      </c>
      <c r="D44" s="75" t="s">
        <v>43</v>
      </c>
      <c r="E44" s="74"/>
      <c r="F44" s="74"/>
      <c r="G44" s="45">
        <f>SUM(G45)</f>
        <v>133.35</v>
      </c>
    </row>
    <row r="45" spans="1:7" ht="15" outlineLevel="1">
      <c r="A45" s="50" t="s">
        <v>70</v>
      </c>
      <c r="B45" s="55"/>
      <c r="C45" s="54" t="s">
        <v>39</v>
      </c>
      <c r="D45" s="54" t="s">
        <v>43</v>
      </c>
      <c r="E45" s="55" t="s">
        <v>118</v>
      </c>
      <c r="F45" s="55"/>
      <c r="G45" s="49">
        <f>SUM(G46)</f>
        <v>133.35</v>
      </c>
    </row>
    <row r="46" spans="1:7" ht="15" outlineLevel="1">
      <c r="A46" s="50" t="s">
        <v>101</v>
      </c>
      <c r="B46" s="55"/>
      <c r="C46" s="54" t="s">
        <v>39</v>
      </c>
      <c r="D46" s="54" t="s">
        <v>43</v>
      </c>
      <c r="E46" s="55" t="s">
        <v>119</v>
      </c>
      <c r="F46" s="55" t="s">
        <v>16</v>
      </c>
      <c r="G46" s="49">
        <f>SUM(G48)</f>
        <v>133.35</v>
      </c>
    </row>
    <row r="47" spans="1:7" ht="30" outlineLevel="1">
      <c r="A47" s="50" t="s">
        <v>226</v>
      </c>
      <c r="B47" s="55"/>
      <c r="C47" s="54" t="s">
        <v>39</v>
      </c>
      <c r="D47" s="54" t="s">
        <v>43</v>
      </c>
      <c r="E47" s="54" t="s">
        <v>120</v>
      </c>
      <c r="F47" s="54" t="s">
        <v>16</v>
      </c>
      <c r="G47" s="49">
        <f>G48</f>
        <v>133.35</v>
      </c>
    </row>
    <row r="48" spans="1:7" ht="15" outlineLevel="1">
      <c r="A48" s="61" t="s">
        <v>77</v>
      </c>
      <c r="B48" s="55"/>
      <c r="C48" s="54" t="s">
        <v>39</v>
      </c>
      <c r="D48" s="54" t="s">
        <v>43</v>
      </c>
      <c r="E48" s="54" t="s">
        <v>120</v>
      </c>
      <c r="F48" s="54" t="s">
        <v>78</v>
      </c>
      <c r="G48" s="49">
        <v>133.35</v>
      </c>
    </row>
    <row r="49" spans="1:7" ht="14.25">
      <c r="A49" s="42" t="s">
        <v>320</v>
      </c>
      <c r="B49" s="42"/>
      <c r="C49" s="44" t="s">
        <v>39</v>
      </c>
      <c r="D49" s="44" t="s">
        <v>44</v>
      </c>
      <c r="E49" s="44"/>
      <c r="F49" s="44"/>
      <c r="G49" s="45">
        <f>SUM(G50)+G93</f>
        <v>2544.8009999999999</v>
      </c>
    </row>
    <row r="50" spans="1:7" ht="15">
      <c r="A50" s="50" t="s">
        <v>70</v>
      </c>
      <c r="B50" s="55"/>
      <c r="C50" s="54" t="s">
        <v>39</v>
      </c>
      <c r="D50" s="54" t="s">
        <v>44</v>
      </c>
      <c r="E50" s="54" t="s">
        <v>118</v>
      </c>
      <c r="F50" s="47"/>
      <c r="G50" s="49">
        <f>G51</f>
        <v>2404.8009999999999</v>
      </c>
    </row>
    <row r="51" spans="1:7" ht="15">
      <c r="A51" s="50" t="s">
        <v>101</v>
      </c>
      <c r="B51" s="55"/>
      <c r="C51" s="54" t="s">
        <v>39</v>
      </c>
      <c r="D51" s="54" t="s">
        <v>44</v>
      </c>
      <c r="E51" s="54" t="s">
        <v>119</v>
      </c>
      <c r="F51" s="47"/>
      <c r="G51" s="49">
        <f>SUM(G52,G59,G61,G63,G65,G67,G69,G71,G73,G75,G89,G82,G56,G84,G86)</f>
        <v>2404.8009999999999</v>
      </c>
    </row>
    <row r="52" spans="1:7" ht="30">
      <c r="A52" s="50" t="s">
        <v>227</v>
      </c>
      <c r="B52" s="55"/>
      <c r="C52" s="57" t="s">
        <v>39</v>
      </c>
      <c r="D52" s="57" t="s">
        <v>44</v>
      </c>
      <c r="E52" s="57" t="s">
        <v>121</v>
      </c>
      <c r="F52" s="58"/>
      <c r="G52" s="49">
        <f>SUM(G53:G55)</f>
        <v>1103.1310000000001</v>
      </c>
    </row>
    <row r="53" spans="1:7" ht="30">
      <c r="A53" s="51" t="s">
        <v>108</v>
      </c>
      <c r="B53" s="55"/>
      <c r="C53" s="57" t="s">
        <v>39</v>
      </c>
      <c r="D53" s="57" t="s">
        <v>44</v>
      </c>
      <c r="E53" s="57" t="s">
        <v>121</v>
      </c>
      <c r="F53" s="58">
        <v>120</v>
      </c>
      <c r="G53" s="41">
        <f>129.054+0.354+451.153</f>
        <v>580.56100000000004</v>
      </c>
    </row>
    <row r="54" spans="1:7" ht="30">
      <c r="A54" s="46" t="s">
        <v>110</v>
      </c>
      <c r="B54" s="58"/>
      <c r="C54" s="57" t="s">
        <v>39</v>
      </c>
      <c r="D54" s="57" t="s">
        <v>44</v>
      </c>
      <c r="E54" s="57" t="s">
        <v>121</v>
      </c>
      <c r="F54" s="58">
        <v>240</v>
      </c>
      <c r="G54" s="41">
        <f>470.509</f>
        <v>470.50900000000001</v>
      </c>
    </row>
    <row r="55" spans="1:7" ht="15">
      <c r="A55" s="60" t="s">
        <v>103</v>
      </c>
      <c r="B55" s="58"/>
      <c r="C55" s="57" t="s">
        <v>39</v>
      </c>
      <c r="D55" s="57" t="s">
        <v>44</v>
      </c>
      <c r="E55" s="57" t="s">
        <v>121</v>
      </c>
      <c r="F55" s="58">
        <v>850</v>
      </c>
      <c r="G55" s="49">
        <f>1723/1000+20+30.22+0.6-0.482</f>
        <v>52.061</v>
      </c>
    </row>
    <row r="56" spans="1:7" ht="30">
      <c r="A56" s="62" t="s">
        <v>73</v>
      </c>
      <c r="B56" s="55"/>
      <c r="C56" s="47" t="s">
        <v>39</v>
      </c>
      <c r="D56" s="47" t="s">
        <v>44</v>
      </c>
      <c r="E56" s="58" t="s">
        <v>122</v>
      </c>
      <c r="F56" s="55"/>
      <c r="G56" s="59">
        <f>SUM(G57:G58)</f>
        <v>467.95599999999996</v>
      </c>
    </row>
    <row r="57" spans="1:7" ht="30">
      <c r="A57" s="51" t="s">
        <v>108</v>
      </c>
      <c r="B57" s="55"/>
      <c r="C57" s="47" t="s">
        <v>39</v>
      </c>
      <c r="D57" s="47" t="s">
        <v>44</v>
      </c>
      <c r="E57" s="58" t="s">
        <v>122</v>
      </c>
      <c r="F57" s="58">
        <v>120</v>
      </c>
      <c r="G57" s="63">
        <f>290.899+0.43+140.427</f>
        <v>431.75599999999997</v>
      </c>
    </row>
    <row r="58" spans="1:7" ht="30">
      <c r="A58" s="46" t="s">
        <v>110</v>
      </c>
      <c r="B58" s="55"/>
      <c r="C58" s="47" t="s">
        <v>39</v>
      </c>
      <c r="D58" s="47" t="s">
        <v>44</v>
      </c>
      <c r="E58" s="58" t="s">
        <v>122</v>
      </c>
      <c r="F58" s="58">
        <v>240</v>
      </c>
      <c r="G58" s="59">
        <f>1+34.2+1</f>
        <v>36.200000000000003</v>
      </c>
    </row>
    <row r="59" spans="1:7" ht="15">
      <c r="A59" s="46" t="s">
        <v>54</v>
      </c>
      <c r="B59" s="46"/>
      <c r="C59" s="47" t="s">
        <v>39</v>
      </c>
      <c r="D59" s="47" t="s">
        <v>44</v>
      </c>
      <c r="E59" s="57" t="s">
        <v>123</v>
      </c>
      <c r="F59" s="58"/>
      <c r="G59" s="49">
        <f>G60</f>
        <v>193</v>
      </c>
    </row>
    <row r="60" spans="1:7" ht="30">
      <c r="A60" s="46" t="s">
        <v>110</v>
      </c>
      <c r="B60" s="46"/>
      <c r="C60" s="47" t="s">
        <v>39</v>
      </c>
      <c r="D60" s="47" t="s">
        <v>44</v>
      </c>
      <c r="E60" s="57" t="s">
        <v>123</v>
      </c>
      <c r="F60" s="58">
        <v>240</v>
      </c>
      <c r="G60" s="49">
        <f>100+93</f>
        <v>193</v>
      </c>
    </row>
    <row r="61" spans="1:7" ht="15">
      <c r="A61" s="46" t="s">
        <v>228</v>
      </c>
      <c r="B61" s="64"/>
      <c r="C61" s="47" t="s">
        <v>39</v>
      </c>
      <c r="D61" s="47" t="s">
        <v>44</v>
      </c>
      <c r="E61" s="57" t="s">
        <v>124</v>
      </c>
      <c r="F61" s="58"/>
      <c r="G61" s="49">
        <f>G62</f>
        <v>29.999999999999986</v>
      </c>
    </row>
    <row r="62" spans="1:7" ht="30">
      <c r="A62" s="46" t="s">
        <v>110</v>
      </c>
      <c r="B62" s="64"/>
      <c r="C62" s="47" t="s">
        <v>39</v>
      </c>
      <c r="D62" s="47" t="s">
        <v>44</v>
      </c>
      <c r="E62" s="57" t="s">
        <v>124</v>
      </c>
      <c r="F62" s="58">
        <v>240</v>
      </c>
      <c r="G62" s="49">
        <f>37926/1000+250-250-7.926</f>
        <v>29.999999999999986</v>
      </c>
    </row>
    <row r="63" spans="1:7" ht="27" customHeight="1">
      <c r="A63" s="46" t="s">
        <v>53</v>
      </c>
      <c r="B63" s="46"/>
      <c r="C63" s="47" t="s">
        <v>39</v>
      </c>
      <c r="D63" s="47" t="s">
        <v>44</v>
      </c>
      <c r="E63" s="57" t="s">
        <v>125</v>
      </c>
      <c r="F63" s="58"/>
      <c r="G63" s="49">
        <f>G64</f>
        <v>1.2040000000000006</v>
      </c>
    </row>
    <row r="64" spans="1:7" ht="30">
      <c r="A64" s="46" t="s">
        <v>110</v>
      </c>
      <c r="B64" s="46"/>
      <c r="C64" s="47" t="s">
        <v>39</v>
      </c>
      <c r="D64" s="47" t="s">
        <v>44</v>
      </c>
      <c r="E64" s="57" t="s">
        <v>125</v>
      </c>
      <c r="F64" s="58">
        <v>240</v>
      </c>
      <c r="G64" s="49">
        <f>50-48.796</f>
        <v>1.2040000000000006</v>
      </c>
    </row>
    <row r="65" spans="1:7" ht="15">
      <c r="A65" s="46" t="s">
        <v>79</v>
      </c>
      <c r="B65" s="46"/>
      <c r="C65" s="47" t="s">
        <v>39</v>
      </c>
      <c r="D65" s="47" t="s">
        <v>44</v>
      </c>
      <c r="E65" s="57" t="s">
        <v>126</v>
      </c>
      <c r="F65" s="58"/>
      <c r="G65" s="49">
        <f>G66</f>
        <v>168.499</v>
      </c>
    </row>
    <row r="66" spans="1:7" ht="30">
      <c r="A66" s="46" t="s">
        <v>110</v>
      </c>
      <c r="B66" s="46"/>
      <c r="C66" s="47" t="s">
        <v>39</v>
      </c>
      <c r="D66" s="47" t="s">
        <v>44</v>
      </c>
      <c r="E66" s="57" t="s">
        <v>126</v>
      </c>
      <c r="F66" s="58">
        <v>240</v>
      </c>
      <c r="G66" s="49">
        <f>168499/1000</f>
        <v>168.499</v>
      </c>
    </row>
    <row r="67" spans="1:7" ht="26.25" customHeight="1">
      <c r="A67" s="46" t="s">
        <v>80</v>
      </c>
      <c r="B67" s="46"/>
      <c r="C67" s="47" t="s">
        <v>39</v>
      </c>
      <c r="D67" s="47" t="s">
        <v>44</v>
      </c>
      <c r="E67" s="57" t="s">
        <v>127</v>
      </c>
      <c r="F67" s="58"/>
      <c r="G67" s="49">
        <f>G68</f>
        <v>4.82</v>
      </c>
    </row>
    <row r="68" spans="1:7" ht="15">
      <c r="A68" s="60" t="s">
        <v>103</v>
      </c>
      <c r="B68" s="46"/>
      <c r="C68" s="47" t="s">
        <v>39</v>
      </c>
      <c r="D68" s="47" t="s">
        <v>44</v>
      </c>
      <c r="E68" s="57" t="s">
        <v>127</v>
      </c>
      <c r="F68" s="58">
        <v>850</v>
      </c>
      <c r="G68" s="49">
        <f>4820/1000</f>
        <v>4.82</v>
      </c>
    </row>
    <row r="69" spans="1:7" ht="27.6" customHeight="1">
      <c r="A69" s="46" t="s">
        <v>81</v>
      </c>
      <c r="B69" s="46"/>
      <c r="C69" s="47" t="s">
        <v>39</v>
      </c>
      <c r="D69" s="47" t="s">
        <v>44</v>
      </c>
      <c r="E69" s="57" t="s">
        <v>128</v>
      </c>
      <c r="F69" s="58"/>
      <c r="G69" s="49">
        <f>G70</f>
        <v>203.291</v>
      </c>
    </row>
    <row r="70" spans="1:7" ht="30">
      <c r="A70" s="46" t="s">
        <v>110</v>
      </c>
      <c r="B70" s="46"/>
      <c r="C70" s="47" t="s">
        <v>39</v>
      </c>
      <c r="D70" s="47" t="s">
        <v>44</v>
      </c>
      <c r="E70" s="57" t="s">
        <v>128</v>
      </c>
      <c r="F70" s="58">
        <v>240</v>
      </c>
      <c r="G70" s="49">
        <f>133.291+20+50</f>
        <v>203.291</v>
      </c>
    </row>
    <row r="71" spans="1:7" ht="15">
      <c r="A71" s="46" t="s">
        <v>82</v>
      </c>
      <c r="B71" s="46"/>
      <c r="C71" s="47" t="s">
        <v>39</v>
      </c>
      <c r="D71" s="47" t="s">
        <v>44</v>
      </c>
      <c r="E71" s="57" t="s">
        <v>129</v>
      </c>
      <c r="F71" s="58"/>
      <c r="G71" s="49">
        <f>G72</f>
        <v>8.7060000000000013</v>
      </c>
    </row>
    <row r="72" spans="1:7" ht="30">
      <c r="A72" s="46" t="s">
        <v>110</v>
      </c>
      <c r="B72" s="46"/>
      <c r="C72" s="47" t="s">
        <v>39</v>
      </c>
      <c r="D72" s="47" t="s">
        <v>44</v>
      </c>
      <c r="E72" s="57" t="s">
        <v>129</v>
      </c>
      <c r="F72" s="58">
        <v>240</v>
      </c>
      <c r="G72" s="49">
        <f>11.8-3.094</f>
        <v>8.7060000000000013</v>
      </c>
    </row>
    <row r="73" spans="1:7" ht="45" hidden="1">
      <c r="A73" s="46" t="s">
        <v>83</v>
      </c>
      <c r="B73" s="46"/>
      <c r="C73" s="47" t="s">
        <v>39</v>
      </c>
      <c r="D73" s="47" t="s">
        <v>44</v>
      </c>
      <c r="E73" s="57" t="s">
        <v>130</v>
      </c>
      <c r="F73" s="58"/>
      <c r="G73" s="49"/>
    </row>
    <row r="74" spans="1:7" ht="30" hidden="1">
      <c r="A74" s="46" t="s">
        <v>110</v>
      </c>
      <c r="B74" s="46"/>
      <c r="C74" s="47" t="s">
        <v>39</v>
      </c>
      <c r="D74" s="47" t="s">
        <v>44</v>
      </c>
      <c r="E74" s="57" t="s">
        <v>130</v>
      </c>
      <c r="F74" s="58">
        <v>240</v>
      </c>
      <c r="G74" s="49"/>
    </row>
    <row r="75" spans="1:7" ht="40.5" hidden="1" customHeight="1">
      <c r="A75" s="46" t="s">
        <v>84</v>
      </c>
      <c r="B75" s="46"/>
      <c r="C75" s="47" t="s">
        <v>39</v>
      </c>
      <c r="D75" s="47" t="s">
        <v>44</v>
      </c>
      <c r="E75" s="57" t="s">
        <v>131</v>
      </c>
      <c r="F75" s="58"/>
      <c r="G75" s="49"/>
    </row>
    <row r="76" spans="1:7" ht="30" hidden="1">
      <c r="A76" s="51" t="s">
        <v>108</v>
      </c>
      <c r="B76" s="46"/>
      <c r="C76" s="47" t="s">
        <v>39</v>
      </c>
      <c r="D76" s="47" t="s">
        <v>44</v>
      </c>
      <c r="E76" s="57" t="s">
        <v>131</v>
      </c>
      <c r="F76" s="58">
        <v>120</v>
      </c>
      <c r="G76" s="49"/>
    </row>
    <row r="77" spans="1:7" ht="15" hidden="1">
      <c r="A77" s="41"/>
      <c r="B77" s="41"/>
      <c r="C77" s="41"/>
      <c r="D77" s="41"/>
      <c r="E77" s="41"/>
      <c r="F77" s="41"/>
      <c r="G77" s="41"/>
    </row>
    <row r="78" spans="1:7" ht="15" hidden="1">
      <c r="A78" s="41"/>
      <c r="B78" s="41"/>
      <c r="C78" s="41"/>
      <c r="D78" s="41"/>
      <c r="E78" s="41"/>
      <c r="F78" s="41"/>
      <c r="G78" s="41"/>
    </row>
    <row r="79" spans="1:7" ht="15" hidden="1">
      <c r="A79" s="41"/>
      <c r="B79" s="41"/>
      <c r="C79" s="41"/>
      <c r="D79" s="41"/>
      <c r="E79" s="41"/>
      <c r="F79" s="41"/>
      <c r="G79" s="41"/>
    </row>
    <row r="80" spans="1:7" ht="15" hidden="1">
      <c r="A80" s="41"/>
      <c r="B80" s="41"/>
      <c r="C80" s="41"/>
      <c r="D80" s="41"/>
      <c r="E80" s="41"/>
      <c r="F80" s="41"/>
      <c r="G80" s="41"/>
    </row>
    <row r="81" spans="1:7" ht="15" hidden="1">
      <c r="A81" s="51"/>
      <c r="B81" s="46"/>
      <c r="C81" s="47"/>
      <c r="D81" s="47"/>
      <c r="E81" s="57"/>
      <c r="F81" s="58"/>
      <c r="G81" s="49"/>
    </row>
    <row r="82" spans="1:7" ht="15">
      <c r="A82" s="46" t="s">
        <v>85</v>
      </c>
      <c r="B82" s="46"/>
      <c r="C82" s="47" t="s">
        <v>39</v>
      </c>
      <c r="D82" s="47" t="s">
        <v>44</v>
      </c>
      <c r="E82" s="57" t="s">
        <v>139</v>
      </c>
      <c r="F82" s="58"/>
      <c r="G82" s="49">
        <f>G83</f>
        <v>23.132000000000001</v>
      </c>
    </row>
    <row r="83" spans="1:7" ht="30">
      <c r="A83" s="46" t="s">
        <v>110</v>
      </c>
      <c r="B83" s="46"/>
      <c r="C83" s="47" t="s">
        <v>39</v>
      </c>
      <c r="D83" s="47" t="s">
        <v>44</v>
      </c>
      <c r="E83" s="57" t="s">
        <v>139</v>
      </c>
      <c r="F83" s="58">
        <v>240</v>
      </c>
      <c r="G83" s="49">
        <f>5+18.132</f>
        <v>23.132000000000001</v>
      </c>
    </row>
    <row r="84" spans="1:7" ht="45">
      <c r="A84" s="60" t="s">
        <v>140</v>
      </c>
      <c r="B84" s="46"/>
      <c r="C84" s="47" t="s">
        <v>39</v>
      </c>
      <c r="D84" s="47" t="s">
        <v>44</v>
      </c>
      <c r="E84" s="57" t="s">
        <v>218</v>
      </c>
      <c r="F84" s="58"/>
      <c r="G84" s="49">
        <f>G85</f>
        <v>129.167</v>
      </c>
    </row>
    <row r="85" spans="1:7" ht="15">
      <c r="A85" s="60" t="s">
        <v>141</v>
      </c>
      <c r="B85" s="46"/>
      <c r="C85" s="47" t="s">
        <v>39</v>
      </c>
      <c r="D85" s="47" t="s">
        <v>44</v>
      </c>
      <c r="E85" s="57" t="s">
        <v>218</v>
      </c>
      <c r="F85" s="58">
        <v>540</v>
      </c>
      <c r="G85" s="49">
        <f>155-25.833</f>
        <v>129.167</v>
      </c>
    </row>
    <row r="86" spans="1:7" ht="60">
      <c r="A86" s="60" t="s">
        <v>142</v>
      </c>
      <c r="B86" s="46"/>
      <c r="C86" s="47" t="s">
        <v>39</v>
      </c>
      <c r="D86" s="47" t="s">
        <v>44</v>
      </c>
      <c r="E86" s="57" t="s">
        <v>143</v>
      </c>
      <c r="F86" s="58"/>
      <c r="G86" s="49">
        <f>G87</f>
        <v>20.88</v>
      </c>
    </row>
    <row r="87" spans="1:7" ht="13.5" customHeight="1">
      <c r="A87" s="60" t="s">
        <v>141</v>
      </c>
      <c r="B87" s="46"/>
      <c r="C87" s="47" t="s">
        <v>39</v>
      </c>
      <c r="D87" s="47" t="s">
        <v>44</v>
      </c>
      <c r="E87" s="57" t="s">
        <v>143</v>
      </c>
      <c r="F87" s="58">
        <v>540</v>
      </c>
      <c r="G87" s="49">
        <f>18.9+1.98</f>
        <v>20.88</v>
      </c>
    </row>
    <row r="88" spans="1:7" ht="30">
      <c r="A88" s="50" t="s">
        <v>166</v>
      </c>
      <c r="B88" s="46"/>
      <c r="C88" s="47" t="s">
        <v>39</v>
      </c>
      <c r="D88" s="47" t="s">
        <v>44</v>
      </c>
      <c r="E88" s="58" t="s">
        <v>167</v>
      </c>
      <c r="F88" s="58"/>
      <c r="G88" s="49">
        <v>52.5</v>
      </c>
    </row>
    <row r="89" spans="1:7" ht="45">
      <c r="A89" s="60" t="s">
        <v>132</v>
      </c>
      <c r="B89" s="65"/>
      <c r="C89" s="47" t="s">
        <v>39</v>
      </c>
      <c r="D89" s="47" t="s">
        <v>44</v>
      </c>
      <c r="E89" s="58" t="s">
        <v>133</v>
      </c>
      <c r="F89" s="52" t="s">
        <v>16</v>
      </c>
      <c r="G89" s="49">
        <f>SUM(G90)</f>
        <v>51.015000000000001</v>
      </c>
    </row>
    <row r="90" spans="1:7" ht="30">
      <c r="A90" s="50" t="s">
        <v>134</v>
      </c>
      <c r="B90" s="46"/>
      <c r="C90" s="47" t="s">
        <v>39</v>
      </c>
      <c r="D90" s="47" t="s">
        <v>44</v>
      </c>
      <c r="E90" s="58" t="s">
        <v>135</v>
      </c>
      <c r="F90" s="52" t="s">
        <v>16</v>
      </c>
      <c r="G90" s="49">
        <f>SUM(G92)</f>
        <v>51.015000000000001</v>
      </c>
    </row>
    <row r="91" spans="1:7" ht="30">
      <c r="A91" s="46" t="s">
        <v>136</v>
      </c>
      <c r="B91" s="46"/>
      <c r="C91" s="47" t="s">
        <v>39</v>
      </c>
      <c r="D91" s="47" t="s">
        <v>44</v>
      </c>
      <c r="E91" s="58" t="s">
        <v>137</v>
      </c>
      <c r="F91" s="52"/>
      <c r="G91" s="49">
        <f>G92</f>
        <v>51.015000000000001</v>
      </c>
    </row>
    <row r="92" spans="1:7" ht="15">
      <c r="A92" s="51" t="s">
        <v>205</v>
      </c>
      <c r="B92" s="46"/>
      <c r="C92" s="47" t="s">
        <v>39</v>
      </c>
      <c r="D92" s="47" t="s">
        <v>44</v>
      </c>
      <c r="E92" s="57" t="s">
        <v>138</v>
      </c>
      <c r="F92" s="58">
        <v>110</v>
      </c>
      <c r="G92" s="49">
        <f>52.5-1.485</f>
        <v>51.015000000000001</v>
      </c>
    </row>
    <row r="93" spans="1:7" ht="45">
      <c r="A93" s="51" t="s">
        <v>260</v>
      </c>
      <c r="B93" s="46"/>
      <c r="C93" s="47" t="s">
        <v>39</v>
      </c>
      <c r="D93" s="47" t="s">
        <v>44</v>
      </c>
      <c r="E93" s="58" t="s">
        <v>259</v>
      </c>
      <c r="F93" s="58"/>
      <c r="G93" s="49">
        <f>G94</f>
        <v>140</v>
      </c>
    </row>
    <row r="94" spans="1:7" ht="60">
      <c r="A94" s="51" t="s">
        <v>262</v>
      </c>
      <c r="B94" s="46"/>
      <c r="C94" s="47" t="s">
        <v>39</v>
      </c>
      <c r="D94" s="47" t="s">
        <v>44</v>
      </c>
      <c r="E94" s="58" t="s">
        <v>261</v>
      </c>
      <c r="F94" s="58"/>
      <c r="G94" s="49">
        <f>G95</f>
        <v>140</v>
      </c>
    </row>
    <row r="95" spans="1:7" ht="30">
      <c r="A95" s="51" t="s">
        <v>264</v>
      </c>
      <c r="B95" s="46"/>
      <c r="C95" s="47" t="s">
        <v>39</v>
      </c>
      <c r="D95" s="47" t="s">
        <v>44</v>
      </c>
      <c r="E95" s="58" t="s">
        <v>263</v>
      </c>
      <c r="F95" s="58"/>
      <c r="G95" s="49">
        <f>G96+G98</f>
        <v>140</v>
      </c>
    </row>
    <row r="96" spans="1:7" ht="30">
      <c r="A96" s="51" t="s">
        <v>265</v>
      </c>
      <c r="B96" s="46"/>
      <c r="C96" s="47" t="s">
        <v>39</v>
      </c>
      <c r="D96" s="47" t="s">
        <v>44</v>
      </c>
      <c r="E96" s="58" t="s">
        <v>266</v>
      </c>
      <c r="F96" s="58"/>
      <c r="G96" s="49">
        <f>G97</f>
        <v>126</v>
      </c>
    </row>
    <row r="97" spans="1:7" ht="30">
      <c r="A97" s="46" t="s">
        <v>110</v>
      </c>
      <c r="B97" s="46"/>
      <c r="C97" s="47" t="s">
        <v>39</v>
      </c>
      <c r="D97" s="47" t="s">
        <v>44</v>
      </c>
      <c r="E97" s="58" t="s">
        <v>266</v>
      </c>
      <c r="F97" s="58">
        <v>240</v>
      </c>
      <c r="G97" s="49">
        <v>126</v>
      </c>
    </row>
    <row r="98" spans="1:7" ht="30">
      <c r="A98" s="46" t="s">
        <v>280</v>
      </c>
      <c r="B98" s="46"/>
      <c r="C98" s="47" t="s">
        <v>39</v>
      </c>
      <c r="D98" s="47" t="s">
        <v>44</v>
      </c>
      <c r="E98" s="58" t="s">
        <v>283</v>
      </c>
      <c r="F98" s="58"/>
      <c r="G98" s="49">
        <f>G99</f>
        <v>14</v>
      </c>
    </row>
    <row r="99" spans="1:7" ht="30">
      <c r="A99" s="46" t="s">
        <v>110</v>
      </c>
      <c r="B99" s="46"/>
      <c r="C99" s="47" t="s">
        <v>39</v>
      </c>
      <c r="D99" s="47" t="s">
        <v>44</v>
      </c>
      <c r="E99" s="58" t="s">
        <v>283</v>
      </c>
      <c r="F99" s="58">
        <v>240</v>
      </c>
      <c r="G99" s="49">
        <v>14</v>
      </c>
    </row>
    <row r="100" spans="1:7" ht="14.25">
      <c r="A100" s="66" t="s">
        <v>14</v>
      </c>
      <c r="B100" s="43">
        <v>911</v>
      </c>
      <c r="C100" s="44" t="s">
        <v>45</v>
      </c>
      <c r="D100" s="44" t="s">
        <v>40</v>
      </c>
      <c r="E100" s="44"/>
      <c r="F100" s="44"/>
      <c r="G100" s="45">
        <f>SUM(G101)</f>
        <v>195.078</v>
      </c>
    </row>
    <row r="101" spans="1:7" ht="18.75" customHeight="1">
      <c r="A101" s="41" t="s">
        <v>20</v>
      </c>
      <c r="B101" s="41"/>
      <c r="C101" s="47" t="s">
        <v>45</v>
      </c>
      <c r="D101" s="47" t="s">
        <v>41</v>
      </c>
      <c r="E101" s="47"/>
      <c r="F101" s="47"/>
      <c r="G101" s="49">
        <f>SUM(G102)</f>
        <v>195.078</v>
      </c>
    </row>
    <row r="102" spans="1:7" ht="15" customHeight="1">
      <c r="A102" s="50" t="s">
        <v>70</v>
      </c>
      <c r="B102" s="55"/>
      <c r="C102" s="47" t="s">
        <v>45</v>
      </c>
      <c r="D102" s="47" t="s">
        <v>41</v>
      </c>
      <c r="E102" s="55" t="s">
        <v>118</v>
      </c>
      <c r="F102" s="47"/>
      <c r="G102" s="49">
        <f>SUM(G103)</f>
        <v>195.078</v>
      </c>
    </row>
    <row r="103" spans="1:7" ht="15">
      <c r="A103" s="50" t="s">
        <v>101</v>
      </c>
      <c r="B103" s="46"/>
      <c r="C103" s="47" t="s">
        <v>45</v>
      </c>
      <c r="D103" s="47" t="s">
        <v>41</v>
      </c>
      <c r="E103" s="55" t="s">
        <v>119</v>
      </c>
      <c r="F103" s="47"/>
      <c r="G103" s="49">
        <f>SUM(G105)</f>
        <v>195.078</v>
      </c>
    </row>
    <row r="104" spans="1:7" ht="15">
      <c r="A104" s="50" t="s">
        <v>101</v>
      </c>
      <c r="B104" s="46"/>
      <c r="C104" s="47" t="s">
        <v>45</v>
      </c>
      <c r="D104" s="47" t="s">
        <v>41</v>
      </c>
      <c r="E104" s="55" t="s">
        <v>153</v>
      </c>
      <c r="F104" s="47"/>
      <c r="G104" s="49">
        <v>223</v>
      </c>
    </row>
    <row r="105" spans="1:7" ht="30">
      <c r="A105" s="46" t="s">
        <v>33</v>
      </c>
      <c r="B105" s="55"/>
      <c r="C105" s="47" t="s">
        <v>45</v>
      </c>
      <c r="D105" s="47" t="s">
        <v>41</v>
      </c>
      <c r="E105" s="58" t="s">
        <v>144</v>
      </c>
      <c r="F105" s="54"/>
      <c r="G105" s="49">
        <f>SUM(G106:G107)</f>
        <v>195.078</v>
      </c>
    </row>
    <row r="106" spans="1:7" ht="30">
      <c r="A106" s="51" t="s">
        <v>108</v>
      </c>
      <c r="B106" s="55"/>
      <c r="C106" s="47" t="s">
        <v>45</v>
      </c>
      <c r="D106" s="47" t="s">
        <v>41</v>
      </c>
      <c r="E106" s="55" t="s">
        <v>144</v>
      </c>
      <c r="F106" s="58">
        <v>120</v>
      </c>
      <c r="G106" s="49">
        <f>136.611+1.419+41.928</f>
        <v>179.958</v>
      </c>
    </row>
    <row r="107" spans="1:7" ht="30">
      <c r="A107" s="46" t="s">
        <v>110</v>
      </c>
      <c r="B107" s="55"/>
      <c r="C107" s="47" t="s">
        <v>45</v>
      </c>
      <c r="D107" s="47" t="s">
        <v>41</v>
      </c>
      <c r="E107" s="55" t="s">
        <v>144</v>
      </c>
      <c r="F107" s="58">
        <v>240</v>
      </c>
      <c r="G107" s="49">
        <v>15.12</v>
      </c>
    </row>
    <row r="108" spans="1:7" ht="28.5">
      <c r="A108" s="42" t="s">
        <v>32</v>
      </c>
      <c r="B108" s="43">
        <v>911</v>
      </c>
      <c r="C108" s="44" t="s">
        <v>41</v>
      </c>
      <c r="D108" s="44" t="s">
        <v>40</v>
      </c>
      <c r="E108" s="44"/>
      <c r="F108" s="44"/>
      <c r="G108" s="45">
        <f>SUM(G109)</f>
        <v>136.19999999999999</v>
      </c>
    </row>
    <row r="109" spans="1:7" ht="30">
      <c r="A109" s="46" t="s">
        <v>31</v>
      </c>
      <c r="B109" s="46"/>
      <c r="C109" s="47" t="s">
        <v>41</v>
      </c>
      <c r="D109" s="47" t="s">
        <v>46</v>
      </c>
      <c r="E109" s="47"/>
      <c r="F109" s="47"/>
      <c r="G109" s="49">
        <f>G110</f>
        <v>136.19999999999999</v>
      </c>
    </row>
    <row r="110" spans="1:7" ht="60">
      <c r="A110" s="50" t="s">
        <v>229</v>
      </c>
      <c r="B110" s="55"/>
      <c r="C110" s="47" t="s">
        <v>41</v>
      </c>
      <c r="D110" s="47" t="s">
        <v>46</v>
      </c>
      <c r="E110" s="58" t="s">
        <v>145</v>
      </c>
      <c r="F110" s="47"/>
      <c r="G110" s="49">
        <f>SUM(G112)</f>
        <v>136.19999999999999</v>
      </c>
    </row>
    <row r="111" spans="1:7" ht="60">
      <c r="A111" s="50" t="s">
        <v>229</v>
      </c>
      <c r="B111" s="55"/>
      <c r="C111" s="47" t="s">
        <v>41</v>
      </c>
      <c r="D111" s="47" t="s">
        <v>46</v>
      </c>
      <c r="E111" s="58" t="s">
        <v>146</v>
      </c>
      <c r="F111" s="47"/>
      <c r="G111" s="49">
        <f>G112</f>
        <v>136.19999999999999</v>
      </c>
    </row>
    <row r="112" spans="1:7" ht="45">
      <c r="A112" s="50" t="s">
        <v>147</v>
      </c>
      <c r="B112" s="46"/>
      <c r="C112" s="47" t="s">
        <v>41</v>
      </c>
      <c r="D112" s="47" t="s">
        <v>46</v>
      </c>
      <c r="E112" s="58" t="s">
        <v>148</v>
      </c>
      <c r="F112" s="47"/>
      <c r="G112" s="49">
        <f>SUM(G114)</f>
        <v>136.19999999999999</v>
      </c>
    </row>
    <row r="113" spans="1:7" ht="21" customHeight="1">
      <c r="A113" s="51" t="s">
        <v>230</v>
      </c>
      <c r="B113" s="46"/>
      <c r="C113" s="47" t="s">
        <v>41</v>
      </c>
      <c r="D113" s="47" t="s">
        <v>46</v>
      </c>
      <c r="E113" s="58" t="s">
        <v>149</v>
      </c>
      <c r="F113" s="47"/>
      <c r="G113" s="49">
        <f>G114</f>
        <v>136.19999999999999</v>
      </c>
    </row>
    <row r="114" spans="1:7" ht="33.75" customHeight="1">
      <c r="A114" s="46" t="s">
        <v>110</v>
      </c>
      <c r="B114" s="46"/>
      <c r="C114" s="47" t="s">
        <v>41</v>
      </c>
      <c r="D114" s="47" t="s">
        <v>46</v>
      </c>
      <c r="E114" s="58" t="s">
        <v>149</v>
      </c>
      <c r="F114" s="47" t="s">
        <v>111</v>
      </c>
      <c r="G114" s="49">
        <v>136.19999999999999</v>
      </c>
    </row>
    <row r="115" spans="1:7" ht="15.75" customHeight="1">
      <c r="A115" s="66" t="s">
        <v>21</v>
      </c>
      <c r="B115" s="43">
        <v>911</v>
      </c>
      <c r="C115" s="44" t="s">
        <v>42</v>
      </c>
      <c r="D115" s="44" t="s">
        <v>40</v>
      </c>
      <c r="E115" s="44"/>
      <c r="F115" s="44"/>
      <c r="G115" s="45">
        <f>G116+G148</f>
        <v>5725.5110000000004</v>
      </c>
    </row>
    <row r="116" spans="1:7" ht="28.5" customHeight="1">
      <c r="A116" s="41" t="s">
        <v>86</v>
      </c>
      <c r="B116" s="47"/>
      <c r="C116" s="47" t="s">
        <v>42</v>
      </c>
      <c r="D116" s="47" t="s">
        <v>46</v>
      </c>
      <c r="E116" s="47"/>
      <c r="F116" s="47"/>
      <c r="G116" s="49">
        <f>SUM(G117+G141)</f>
        <v>5725.5110000000004</v>
      </c>
    </row>
    <row r="117" spans="1:7" ht="37.5" customHeight="1">
      <c r="A117" s="50" t="s">
        <v>150</v>
      </c>
      <c r="B117" s="55"/>
      <c r="C117" s="57" t="s">
        <v>42</v>
      </c>
      <c r="D117" s="57" t="s">
        <v>46</v>
      </c>
      <c r="E117" s="57" t="s">
        <v>211</v>
      </c>
      <c r="F117" s="57"/>
      <c r="G117" s="59">
        <f>G118+G122+G129+G131</f>
        <v>4704.7110000000002</v>
      </c>
    </row>
    <row r="118" spans="1:7" ht="25.5" customHeight="1">
      <c r="A118" s="50" t="s">
        <v>202</v>
      </c>
      <c r="B118" s="55"/>
      <c r="C118" s="57" t="s">
        <v>42</v>
      </c>
      <c r="D118" s="57" t="s">
        <v>46</v>
      </c>
      <c r="E118" s="57" t="s">
        <v>212</v>
      </c>
      <c r="F118" s="57"/>
      <c r="G118" s="59">
        <f>G119</f>
        <v>620</v>
      </c>
    </row>
    <row r="119" spans="1:7" ht="22.5" customHeight="1">
      <c r="A119" s="60" t="s">
        <v>231</v>
      </c>
      <c r="B119" s="55"/>
      <c r="C119" s="57" t="s">
        <v>42</v>
      </c>
      <c r="D119" s="57" t="s">
        <v>46</v>
      </c>
      <c r="E119" s="57" t="s">
        <v>213</v>
      </c>
      <c r="F119" s="57"/>
      <c r="G119" s="59">
        <f>G121</f>
        <v>620</v>
      </c>
    </row>
    <row r="120" spans="1:7" ht="45">
      <c r="A120" s="60" t="s">
        <v>285</v>
      </c>
      <c r="B120" s="55"/>
      <c r="C120" s="57" t="s">
        <v>42</v>
      </c>
      <c r="D120" s="57" t="s">
        <v>46</v>
      </c>
      <c r="E120" s="57" t="s">
        <v>284</v>
      </c>
      <c r="F120" s="57"/>
      <c r="G120" s="59">
        <f>G121</f>
        <v>620</v>
      </c>
    </row>
    <row r="121" spans="1:7" ht="31.5" customHeight="1">
      <c r="A121" s="46" t="s">
        <v>110</v>
      </c>
      <c r="B121" s="58"/>
      <c r="C121" s="57" t="s">
        <v>42</v>
      </c>
      <c r="D121" s="57" t="s">
        <v>46</v>
      </c>
      <c r="E121" s="57" t="s">
        <v>284</v>
      </c>
      <c r="F121" s="47" t="s">
        <v>111</v>
      </c>
      <c r="G121" s="59">
        <f>520+100</f>
        <v>620</v>
      </c>
    </row>
    <row r="122" spans="1:7" ht="30">
      <c r="A122" s="50" t="s">
        <v>203</v>
      </c>
      <c r="B122" s="58"/>
      <c r="C122" s="57" t="s">
        <v>42</v>
      </c>
      <c r="D122" s="57" t="s">
        <v>46</v>
      </c>
      <c r="E122" s="57" t="s">
        <v>214</v>
      </c>
      <c r="F122" s="47"/>
      <c r="G122" s="59">
        <f>G123</f>
        <v>2464.23</v>
      </c>
    </row>
    <row r="123" spans="1:7" ht="60">
      <c r="A123" s="60" t="s">
        <v>151</v>
      </c>
      <c r="B123" s="58"/>
      <c r="C123" s="57" t="s">
        <v>42</v>
      </c>
      <c r="D123" s="57" t="s">
        <v>46</v>
      </c>
      <c r="E123" s="57" t="s">
        <v>215</v>
      </c>
      <c r="F123" s="47"/>
      <c r="G123" s="59">
        <f>G124</f>
        <v>2464.23</v>
      </c>
    </row>
    <row r="124" spans="1:7" ht="60">
      <c r="A124" s="60" t="s">
        <v>319</v>
      </c>
      <c r="B124" s="55"/>
      <c r="C124" s="57" t="s">
        <v>42</v>
      </c>
      <c r="D124" s="57" t="s">
        <v>46</v>
      </c>
      <c r="E124" s="57" t="s">
        <v>286</v>
      </c>
      <c r="F124" s="57"/>
      <c r="G124" s="59">
        <f>G125</f>
        <v>2464.23</v>
      </c>
    </row>
    <row r="125" spans="1:7" ht="30">
      <c r="A125" s="46" t="s">
        <v>110</v>
      </c>
      <c r="B125" s="58"/>
      <c r="C125" s="57" t="s">
        <v>42</v>
      </c>
      <c r="D125" s="57" t="s">
        <v>46</v>
      </c>
      <c r="E125" s="57" t="s">
        <v>286</v>
      </c>
      <c r="F125" s="47" t="s">
        <v>111</v>
      </c>
      <c r="G125" s="59">
        <f>2121.2+298.5+115.012-70.482</f>
        <v>2464.23</v>
      </c>
    </row>
    <row r="126" spans="1:7" ht="15">
      <c r="A126" s="50" t="s">
        <v>232</v>
      </c>
      <c r="B126" s="58"/>
      <c r="C126" s="57" t="s">
        <v>42</v>
      </c>
      <c r="D126" s="57" t="s">
        <v>46</v>
      </c>
      <c r="E126" s="57" t="s">
        <v>216</v>
      </c>
      <c r="F126" s="47"/>
      <c r="G126" s="59">
        <f>G129</f>
        <v>120.482</v>
      </c>
    </row>
    <row r="127" spans="1:7" ht="45">
      <c r="A127" s="60" t="s">
        <v>152</v>
      </c>
      <c r="B127" s="58"/>
      <c r="C127" s="57" t="s">
        <v>42</v>
      </c>
      <c r="D127" s="57" t="s">
        <v>46</v>
      </c>
      <c r="E127" s="57" t="s">
        <v>217</v>
      </c>
      <c r="F127" s="47"/>
      <c r="G127" s="59">
        <f>G129</f>
        <v>120.482</v>
      </c>
    </row>
    <row r="128" spans="1:7" ht="45">
      <c r="A128" s="46" t="s">
        <v>289</v>
      </c>
      <c r="B128" s="58"/>
      <c r="C128" s="57" t="s">
        <v>42</v>
      </c>
      <c r="D128" s="57" t="s">
        <v>46</v>
      </c>
      <c r="E128" s="57" t="s">
        <v>312</v>
      </c>
      <c r="F128" s="47"/>
      <c r="G128" s="59">
        <f>G129</f>
        <v>120.482</v>
      </c>
    </row>
    <row r="129" spans="1:7" ht="30" outlineLevel="1">
      <c r="A129" s="46" t="s">
        <v>110</v>
      </c>
      <c r="B129" s="58"/>
      <c r="C129" s="57" t="s">
        <v>42</v>
      </c>
      <c r="D129" s="57" t="s">
        <v>46</v>
      </c>
      <c r="E129" s="57" t="s">
        <v>312</v>
      </c>
      <c r="F129" s="47" t="s">
        <v>111</v>
      </c>
      <c r="G129" s="59">
        <f>G130</f>
        <v>120.482</v>
      </c>
    </row>
    <row r="130" spans="1:7" ht="30" outlineLevel="1">
      <c r="A130" s="46" t="s">
        <v>110</v>
      </c>
      <c r="B130" s="58"/>
      <c r="C130" s="57" t="s">
        <v>42</v>
      </c>
      <c r="D130" s="57" t="s">
        <v>46</v>
      </c>
      <c r="E130" s="57" t="s">
        <v>219</v>
      </c>
      <c r="F130" s="47" t="s">
        <v>111</v>
      </c>
      <c r="G130" s="59">
        <f>150-100+70.482</f>
        <v>120.482</v>
      </c>
    </row>
    <row r="131" spans="1:7" ht="30" outlineLevel="1">
      <c r="A131" s="50" t="s">
        <v>223</v>
      </c>
      <c r="B131" s="58"/>
      <c r="C131" s="57" t="s">
        <v>42</v>
      </c>
      <c r="D131" s="57" t="s">
        <v>46</v>
      </c>
      <c r="E131" s="57" t="s">
        <v>222</v>
      </c>
      <c r="F131" s="47"/>
      <c r="G131" s="59">
        <f>G132</f>
        <v>1499.999</v>
      </c>
    </row>
    <row r="132" spans="1:7" ht="30" outlineLevel="1">
      <c r="A132" s="60" t="s">
        <v>224</v>
      </c>
      <c r="B132" s="58"/>
      <c r="C132" s="57" t="s">
        <v>42</v>
      </c>
      <c r="D132" s="57" t="s">
        <v>46</v>
      </c>
      <c r="E132" s="57" t="s">
        <v>225</v>
      </c>
      <c r="F132" s="47"/>
      <c r="G132" s="59">
        <f>G134+G135</f>
        <v>1499.999</v>
      </c>
    </row>
    <row r="133" spans="1:7" ht="30" outlineLevel="1">
      <c r="A133" s="60" t="s">
        <v>250</v>
      </c>
      <c r="B133" s="58"/>
      <c r="C133" s="57" t="s">
        <v>42</v>
      </c>
      <c r="D133" s="57" t="s">
        <v>46</v>
      </c>
      <c r="E133" s="57" t="s">
        <v>249</v>
      </c>
      <c r="F133" s="47"/>
      <c r="G133" s="59">
        <f>G134</f>
        <v>1249.4000000000001</v>
      </c>
    </row>
    <row r="134" spans="1:7" ht="30" outlineLevel="1">
      <c r="A134" s="46" t="s">
        <v>110</v>
      </c>
      <c r="B134" s="58"/>
      <c r="C134" s="57" t="s">
        <v>42</v>
      </c>
      <c r="D134" s="57" t="s">
        <v>46</v>
      </c>
      <c r="E134" s="57" t="s">
        <v>249</v>
      </c>
      <c r="F134" s="47" t="s">
        <v>111</v>
      </c>
      <c r="G134" s="59">
        <f>1249.4</f>
        <v>1249.4000000000001</v>
      </c>
    </row>
    <row r="135" spans="1:7" ht="30">
      <c r="A135" s="46" t="s">
        <v>288</v>
      </c>
      <c r="B135" s="46"/>
      <c r="C135" s="57" t="s">
        <v>42</v>
      </c>
      <c r="D135" s="57" t="s">
        <v>46</v>
      </c>
      <c r="E135" s="57" t="s">
        <v>287</v>
      </c>
      <c r="F135" s="47"/>
      <c r="G135" s="49">
        <f>G136</f>
        <v>250.59899999999999</v>
      </c>
    </row>
    <row r="136" spans="1:7" ht="30">
      <c r="A136" s="46" t="s">
        <v>110</v>
      </c>
      <c r="B136" s="58"/>
      <c r="C136" s="57" t="s">
        <v>42</v>
      </c>
      <c r="D136" s="57" t="s">
        <v>46</v>
      </c>
      <c r="E136" s="57" t="s">
        <v>287</v>
      </c>
      <c r="F136" s="47" t="s">
        <v>111</v>
      </c>
      <c r="G136" s="59">
        <v>250.59899999999999</v>
      </c>
    </row>
    <row r="137" spans="1:7" ht="0.75" customHeight="1">
      <c r="A137" s="46" t="s">
        <v>110</v>
      </c>
      <c r="B137" s="64"/>
      <c r="C137" s="47" t="s">
        <v>42</v>
      </c>
      <c r="D137" s="47" t="s">
        <v>47</v>
      </c>
      <c r="E137" s="58" t="s">
        <v>87</v>
      </c>
      <c r="F137" s="47" t="s">
        <v>111</v>
      </c>
      <c r="G137" s="49"/>
    </row>
    <row r="138" spans="1:7" ht="0.75" customHeight="1">
      <c r="A138" s="46"/>
      <c r="B138" s="64"/>
      <c r="C138" s="47"/>
      <c r="D138" s="47"/>
      <c r="E138" s="58"/>
      <c r="F138" s="47"/>
      <c r="G138" s="49"/>
    </row>
    <row r="139" spans="1:7" ht="0.75" customHeight="1">
      <c r="A139" s="46"/>
      <c r="B139" s="64"/>
      <c r="C139" s="47"/>
      <c r="D139" s="47"/>
      <c r="E139" s="58"/>
      <c r="F139" s="47"/>
      <c r="G139" s="49"/>
    </row>
    <row r="140" spans="1:7" ht="0.75" customHeight="1">
      <c r="A140" s="46"/>
      <c r="B140" s="64"/>
      <c r="C140" s="47"/>
      <c r="D140" s="47"/>
      <c r="E140" s="58"/>
      <c r="F140" s="47"/>
      <c r="G140" s="49"/>
    </row>
    <row r="141" spans="1:7" ht="56.25" customHeight="1">
      <c r="A141" s="46" t="s">
        <v>238</v>
      </c>
      <c r="B141" s="64"/>
      <c r="C141" s="57" t="s">
        <v>42</v>
      </c>
      <c r="D141" s="57" t="s">
        <v>46</v>
      </c>
      <c r="E141" s="58" t="s">
        <v>239</v>
      </c>
      <c r="F141" s="47"/>
      <c r="G141" s="49">
        <f>G142</f>
        <v>1020.8</v>
      </c>
    </row>
    <row r="142" spans="1:7" ht="51.75" customHeight="1">
      <c r="A142" s="46" t="s">
        <v>238</v>
      </c>
      <c r="B142" s="64"/>
      <c r="C142" s="57" t="s">
        <v>42</v>
      </c>
      <c r="D142" s="57" t="s">
        <v>46</v>
      </c>
      <c r="E142" s="58" t="s">
        <v>240</v>
      </c>
      <c r="F142" s="47"/>
      <c r="G142" s="49">
        <f>G143</f>
        <v>1020.8</v>
      </c>
    </row>
    <row r="143" spans="1:7" ht="33.75" customHeight="1">
      <c r="A143" s="46" t="s">
        <v>251</v>
      </c>
      <c r="B143" s="64"/>
      <c r="C143" s="57" t="s">
        <v>42</v>
      </c>
      <c r="D143" s="57" t="s">
        <v>46</v>
      </c>
      <c r="E143" s="58" t="s">
        <v>252</v>
      </c>
      <c r="F143" s="47"/>
      <c r="G143" s="49">
        <f>G144+G146</f>
        <v>1020.8</v>
      </c>
    </row>
    <row r="144" spans="1:7" ht="25.5" customHeight="1">
      <c r="A144" s="46" t="s">
        <v>254</v>
      </c>
      <c r="B144" s="64"/>
      <c r="C144" s="57" t="s">
        <v>42</v>
      </c>
      <c r="D144" s="57" t="s">
        <v>46</v>
      </c>
      <c r="E144" s="58" t="s">
        <v>253</v>
      </c>
      <c r="F144" s="47"/>
      <c r="G144" s="49">
        <v>570.79999999999995</v>
      </c>
    </row>
    <row r="145" spans="1:7" ht="33.75" customHeight="1">
      <c r="A145" s="46" t="s">
        <v>110</v>
      </c>
      <c r="B145" s="64"/>
      <c r="C145" s="57" t="s">
        <v>42</v>
      </c>
      <c r="D145" s="57" t="s">
        <v>46</v>
      </c>
      <c r="E145" s="58" t="s">
        <v>253</v>
      </c>
      <c r="F145" s="47" t="s">
        <v>111</v>
      </c>
      <c r="G145" s="49">
        <v>570.79999999999995</v>
      </c>
    </row>
    <row r="146" spans="1:7" ht="25.5" customHeight="1">
      <c r="A146" s="46" t="s">
        <v>278</v>
      </c>
      <c r="B146" s="46"/>
      <c r="C146" s="57" t="s">
        <v>42</v>
      </c>
      <c r="D146" s="57" t="s">
        <v>46</v>
      </c>
      <c r="E146" s="58" t="s">
        <v>277</v>
      </c>
      <c r="F146" s="47"/>
      <c r="G146" s="49">
        <f>G147</f>
        <v>450</v>
      </c>
    </row>
    <row r="147" spans="1:7" ht="30.75" customHeight="1">
      <c r="A147" s="46" t="s">
        <v>110</v>
      </c>
      <c r="B147" s="46"/>
      <c r="C147" s="57" t="s">
        <v>42</v>
      </c>
      <c r="D147" s="57" t="s">
        <v>46</v>
      </c>
      <c r="E147" s="58" t="s">
        <v>277</v>
      </c>
      <c r="F147" s="47" t="s">
        <v>111</v>
      </c>
      <c r="G147" s="49">
        <v>450</v>
      </c>
    </row>
    <row r="148" spans="1:7" ht="15" customHeight="1">
      <c r="A148" s="46" t="s">
        <v>36</v>
      </c>
      <c r="B148" s="46"/>
      <c r="C148" s="47" t="s">
        <v>42</v>
      </c>
      <c r="D148" s="47" t="s">
        <v>47</v>
      </c>
      <c r="E148" s="58"/>
      <c r="F148" s="47"/>
      <c r="G148" s="49">
        <f>G149</f>
        <v>0</v>
      </c>
    </row>
    <row r="149" spans="1:7" ht="15" customHeight="1">
      <c r="A149" s="50" t="s">
        <v>70</v>
      </c>
      <c r="B149" s="46"/>
      <c r="C149" s="47" t="s">
        <v>42</v>
      </c>
      <c r="D149" s="47" t="s">
        <v>47</v>
      </c>
      <c r="E149" s="55" t="s">
        <v>71</v>
      </c>
      <c r="F149" s="47"/>
      <c r="G149" s="49">
        <f>G150</f>
        <v>0</v>
      </c>
    </row>
    <row r="150" spans="1:7" ht="15" customHeight="1">
      <c r="A150" s="50" t="s">
        <v>101</v>
      </c>
      <c r="B150" s="46"/>
      <c r="C150" s="47" t="s">
        <v>42</v>
      </c>
      <c r="D150" s="47" t="s">
        <v>47</v>
      </c>
      <c r="E150" s="55" t="s">
        <v>72</v>
      </c>
      <c r="F150" s="47"/>
      <c r="G150" s="49">
        <f>G151</f>
        <v>0</v>
      </c>
    </row>
    <row r="151" spans="1:7" ht="15" customHeight="1">
      <c r="A151" s="64" t="s">
        <v>290</v>
      </c>
      <c r="B151" s="64"/>
      <c r="C151" s="47" t="s">
        <v>42</v>
      </c>
      <c r="D151" s="47" t="s">
        <v>47</v>
      </c>
      <c r="E151" s="55" t="s">
        <v>87</v>
      </c>
      <c r="F151" s="47"/>
      <c r="G151" s="49">
        <f>G152</f>
        <v>0</v>
      </c>
    </row>
    <row r="152" spans="1:7" ht="30.75" customHeight="1">
      <c r="A152" s="60" t="s">
        <v>62</v>
      </c>
      <c r="B152" s="64"/>
      <c r="C152" s="47" t="s">
        <v>42</v>
      </c>
      <c r="D152" s="47" t="s">
        <v>47</v>
      </c>
      <c r="E152" s="58" t="s">
        <v>87</v>
      </c>
      <c r="F152" s="47" t="s">
        <v>291</v>
      </c>
      <c r="G152" s="49">
        <f>750-250-500</f>
        <v>0</v>
      </c>
    </row>
    <row r="153" spans="1:7" ht="14.25">
      <c r="A153" s="66" t="s">
        <v>8</v>
      </c>
      <c r="B153" s="43">
        <v>911</v>
      </c>
      <c r="C153" s="44" t="s">
        <v>48</v>
      </c>
      <c r="D153" s="44" t="s">
        <v>40</v>
      </c>
      <c r="E153" s="44"/>
      <c r="F153" s="44"/>
      <c r="G153" s="45">
        <f>G162+G212</f>
        <v>13746.099999999999</v>
      </c>
    </row>
    <row r="154" spans="1:7" ht="15" hidden="1">
      <c r="A154" s="41"/>
      <c r="B154" s="41"/>
      <c r="C154" s="47"/>
      <c r="D154" s="47"/>
      <c r="E154" s="47"/>
      <c r="F154" s="47"/>
      <c r="G154" s="49"/>
    </row>
    <row r="155" spans="1:7" ht="26.25" hidden="1" customHeight="1">
      <c r="A155" s="50"/>
      <c r="B155" s="41"/>
      <c r="C155" s="47"/>
      <c r="D155" s="47"/>
      <c r="E155" s="55"/>
      <c r="F155" s="47"/>
      <c r="G155" s="49"/>
    </row>
    <row r="156" spans="1:7" ht="15" hidden="1">
      <c r="A156" s="50"/>
      <c r="B156" s="41"/>
      <c r="C156" s="47"/>
      <c r="D156" s="47"/>
      <c r="E156" s="67"/>
      <c r="F156" s="47"/>
      <c r="G156" s="49"/>
    </row>
    <row r="157" spans="1:7" ht="29.25" hidden="1" customHeight="1">
      <c r="A157" s="50"/>
      <c r="B157" s="41"/>
      <c r="C157" s="47"/>
      <c r="D157" s="47"/>
      <c r="E157" s="68"/>
      <c r="F157" s="47"/>
      <c r="G157" s="49"/>
    </row>
    <row r="158" spans="1:7" ht="15" hidden="1">
      <c r="A158" s="50"/>
      <c r="B158" s="41"/>
      <c r="C158" s="47"/>
      <c r="D158" s="47"/>
      <c r="E158" s="55"/>
      <c r="F158" s="47"/>
      <c r="G158" s="49"/>
    </row>
    <row r="159" spans="1:7" ht="15" hidden="1">
      <c r="A159" s="46"/>
      <c r="B159" s="46"/>
      <c r="C159" s="47"/>
      <c r="D159" s="47"/>
      <c r="E159" s="55"/>
      <c r="F159" s="47"/>
      <c r="G159" s="49"/>
    </row>
    <row r="160" spans="1:7" ht="27.75" hidden="1" customHeight="1">
      <c r="A160" s="46"/>
      <c r="B160" s="46"/>
      <c r="C160" s="47"/>
      <c r="D160" s="47"/>
      <c r="E160" s="55"/>
      <c r="F160" s="47"/>
      <c r="G160" s="49"/>
    </row>
    <row r="161" spans="1:7" ht="15" hidden="1">
      <c r="A161" s="46"/>
      <c r="B161" s="46"/>
      <c r="C161" s="47"/>
      <c r="D161" s="47"/>
      <c r="E161" s="55"/>
      <c r="F161" s="47"/>
      <c r="G161" s="49"/>
    </row>
    <row r="162" spans="1:7" ht="15">
      <c r="A162" s="41" t="s">
        <v>9</v>
      </c>
      <c r="B162" s="41"/>
      <c r="C162" s="47" t="s">
        <v>48</v>
      </c>
      <c r="D162" s="47" t="s">
        <v>45</v>
      </c>
      <c r="E162" s="55"/>
      <c r="F162" s="47"/>
      <c r="G162" s="49">
        <f>G163+G177</f>
        <v>6852.3150000000005</v>
      </c>
    </row>
    <row r="163" spans="1:7" ht="15">
      <c r="A163" s="50" t="s">
        <v>70</v>
      </c>
      <c r="B163" s="41"/>
      <c r="C163" s="47" t="s">
        <v>48</v>
      </c>
      <c r="D163" s="47" t="s">
        <v>45</v>
      </c>
      <c r="E163" s="55" t="s">
        <v>118</v>
      </c>
      <c r="F163" s="47"/>
      <c r="G163" s="49">
        <f>G164</f>
        <v>1533.81</v>
      </c>
    </row>
    <row r="164" spans="1:7" ht="15">
      <c r="A164" s="50" t="s">
        <v>101</v>
      </c>
      <c r="B164" s="41"/>
      <c r="C164" s="47" t="s">
        <v>48</v>
      </c>
      <c r="D164" s="47" t="s">
        <v>45</v>
      </c>
      <c r="E164" s="55" t="s">
        <v>119</v>
      </c>
      <c r="F164" s="47"/>
      <c r="G164" s="49">
        <f>G165</f>
        <v>1533.81</v>
      </c>
    </row>
    <row r="165" spans="1:7" ht="15">
      <c r="A165" s="50" t="s">
        <v>101</v>
      </c>
      <c r="B165" s="41"/>
      <c r="C165" s="47" t="s">
        <v>48</v>
      </c>
      <c r="D165" s="47" t="s">
        <v>45</v>
      </c>
      <c r="E165" s="55" t="s">
        <v>153</v>
      </c>
      <c r="F165" s="47"/>
      <c r="G165" s="49">
        <f>G166+G169+G194+G171+G173+G175</f>
        <v>1533.81</v>
      </c>
    </row>
    <row r="166" spans="1:7" ht="60">
      <c r="A166" s="50" t="s">
        <v>248</v>
      </c>
      <c r="B166" s="41"/>
      <c r="C166" s="47" t="s">
        <v>48</v>
      </c>
      <c r="D166" s="47" t="s">
        <v>45</v>
      </c>
      <c r="E166" s="58" t="s">
        <v>245</v>
      </c>
      <c r="F166" s="47"/>
      <c r="G166" s="49">
        <f>G167+G168</f>
        <v>104.23700000000001</v>
      </c>
    </row>
    <row r="167" spans="1:7" ht="15">
      <c r="A167" s="41" t="s">
        <v>247</v>
      </c>
      <c r="B167" s="41"/>
      <c r="C167" s="47" t="s">
        <v>48</v>
      </c>
      <c r="D167" s="47" t="s">
        <v>45</v>
      </c>
      <c r="E167" s="58" t="s">
        <v>245</v>
      </c>
      <c r="F167" s="47" t="s">
        <v>246</v>
      </c>
      <c r="G167" s="49">
        <f>42.865+39.387+21.985</f>
        <v>104.23700000000001</v>
      </c>
    </row>
    <row r="168" spans="1:7" ht="30">
      <c r="A168" s="46" t="s">
        <v>110</v>
      </c>
      <c r="B168" s="41"/>
      <c r="C168" s="47" t="s">
        <v>48</v>
      </c>
      <c r="D168" s="47" t="s">
        <v>45</v>
      </c>
      <c r="E168" s="58" t="s">
        <v>245</v>
      </c>
      <c r="F168" s="47" t="s">
        <v>111</v>
      </c>
      <c r="G168" s="49">
        <f>178.752-178.752</f>
        <v>0</v>
      </c>
    </row>
    <row r="169" spans="1:7" ht="30">
      <c r="A169" s="46" t="s">
        <v>275</v>
      </c>
      <c r="B169" s="41"/>
      <c r="C169" s="47" t="s">
        <v>48</v>
      </c>
      <c r="D169" s="47" t="s">
        <v>45</v>
      </c>
      <c r="E169" s="58" t="s">
        <v>274</v>
      </c>
      <c r="F169" s="47"/>
      <c r="G169" s="49">
        <f>G170</f>
        <v>751.8</v>
      </c>
    </row>
    <row r="170" spans="1:7" ht="15">
      <c r="A170" s="41" t="s">
        <v>247</v>
      </c>
      <c r="B170" s="41"/>
      <c r="C170" s="47" t="s">
        <v>48</v>
      </c>
      <c r="D170" s="47" t="s">
        <v>45</v>
      </c>
      <c r="E170" s="58" t="s">
        <v>274</v>
      </c>
      <c r="F170" s="47" t="s">
        <v>246</v>
      </c>
      <c r="G170" s="49">
        <v>751.8</v>
      </c>
    </row>
    <row r="171" spans="1:7" ht="30">
      <c r="A171" s="46" t="s">
        <v>316</v>
      </c>
      <c r="B171" s="41"/>
      <c r="C171" s="47" t="s">
        <v>48</v>
      </c>
      <c r="D171" s="47" t="s">
        <v>45</v>
      </c>
      <c r="E171" s="58" t="s">
        <v>315</v>
      </c>
      <c r="F171" s="47"/>
      <c r="G171" s="49">
        <f>G172</f>
        <v>0</v>
      </c>
    </row>
    <row r="172" spans="1:7" ht="15">
      <c r="A172" s="41" t="s">
        <v>247</v>
      </c>
      <c r="B172" s="41"/>
      <c r="C172" s="47" t="s">
        <v>48</v>
      </c>
      <c r="D172" s="47" t="s">
        <v>45</v>
      </c>
      <c r="E172" s="58" t="s">
        <v>315</v>
      </c>
      <c r="F172" s="47" t="s">
        <v>246</v>
      </c>
      <c r="G172" s="49"/>
    </row>
    <row r="173" spans="1:7" ht="30">
      <c r="A173" s="46" t="s">
        <v>317</v>
      </c>
      <c r="B173" s="41"/>
      <c r="C173" s="47" t="s">
        <v>48</v>
      </c>
      <c r="D173" s="47" t="s">
        <v>45</v>
      </c>
      <c r="E173" s="58" t="s">
        <v>318</v>
      </c>
      <c r="F173" s="47"/>
      <c r="G173" s="49">
        <f>G174</f>
        <v>456.37</v>
      </c>
    </row>
    <row r="174" spans="1:7" ht="15">
      <c r="A174" s="41" t="s">
        <v>247</v>
      </c>
      <c r="B174" s="41"/>
      <c r="C174" s="47" t="s">
        <v>48</v>
      </c>
      <c r="D174" s="47" t="s">
        <v>45</v>
      </c>
      <c r="E174" s="58" t="s">
        <v>318</v>
      </c>
      <c r="F174" s="47" t="s">
        <v>246</v>
      </c>
      <c r="G174" s="49">
        <v>456.37</v>
      </c>
    </row>
    <row r="175" spans="1:7" ht="30">
      <c r="A175" s="50" t="s">
        <v>226</v>
      </c>
      <c r="B175" s="41"/>
      <c r="C175" s="47" t="s">
        <v>48</v>
      </c>
      <c r="D175" s="47" t="s">
        <v>45</v>
      </c>
      <c r="E175" s="58" t="s">
        <v>120</v>
      </c>
      <c r="F175" s="47"/>
      <c r="G175" s="49">
        <f>G176</f>
        <v>15.9</v>
      </c>
    </row>
    <row r="176" spans="1:7" ht="30">
      <c r="A176" s="46" t="s">
        <v>110</v>
      </c>
      <c r="B176" s="41"/>
      <c r="C176" s="47" t="s">
        <v>48</v>
      </c>
      <c r="D176" s="47" t="s">
        <v>45</v>
      </c>
      <c r="E176" s="58" t="s">
        <v>120</v>
      </c>
      <c r="F176" s="47" t="s">
        <v>111</v>
      </c>
      <c r="G176" s="49">
        <v>15.9</v>
      </c>
    </row>
    <row r="177" spans="1:7" ht="60">
      <c r="A177" s="50" t="s">
        <v>204</v>
      </c>
      <c r="B177" s="41"/>
      <c r="C177" s="47" t="s">
        <v>48</v>
      </c>
      <c r="D177" s="47" t="s">
        <v>45</v>
      </c>
      <c r="E177" s="58" t="s">
        <v>158</v>
      </c>
      <c r="F177" s="47"/>
      <c r="G177" s="49">
        <f>G178+G182+G188</f>
        <v>5318.5050000000001</v>
      </c>
    </row>
    <row r="178" spans="1:7" ht="35.25" customHeight="1">
      <c r="A178" s="46" t="s">
        <v>105</v>
      </c>
      <c r="B178" s="41"/>
      <c r="C178" s="47" t="s">
        <v>48</v>
      </c>
      <c r="D178" s="47" t="s">
        <v>45</v>
      </c>
      <c r="E178" s="58" t="s">
        <v>159</v>
      </c>
      <c r="F178" s="47"/>
      <c r="G178" s="49">
        <f>SUM(G179)</f>
        <v>748.572</v>
      </c>
    </row>
    <row r="179" spans="1:7" ht="15">
      <c r="A179" s="46" t="s">
        <v>88</v>
      </c>
      <c r="B179" s="46"/>
      <c r="C179" s="47" t="s">
        <v>48</v>
      </c>
      <c r="D179" s="47" t="s">
        <v>45</v>
      </c>
      <c r="E179" s="58" t="s">
        <v>160</v>
      </c>
      <c r="F179" s="47"/>
      <c r="G179" s="49">
        <f>G181</f>
        <v>748.572</v>
      </c>
    </row>
    <row r="180" spans="1:7" ht="30">
      <c r="A180" s="46" t="s">
        <v>89</v>
      </c>
      <c r="B180" s="46"/>
      <c r="C180" s="47" t="s">
        <v>48</v>
      </c>
      <c r="D180" s="47" t="s">
        <v>45</v>
      </c>
      <c r="E180" s="58" t="s">
        <v>161</v>
      </c>
      <c r="F180" s="47"/>
      <c r="G180" s="49">
        <f>G181</f>
        <v>748.572</v>
      </c>
    </row>
    <row r="181" spans="1:7" ht="45">
      <c r="A181" s="60" t="s">
        <v>300</v>
      </c>
      <c r="B181" s="41"/>
      <c r="C181" s="47" t="s">
        <v>48</v>
      </c>
      <c r="D181" s="47" t="s">
        <v>45</v>
      </c>
      <c r="E181" s="58" t="s">
        <v>161</v>
      </c>
      <c r="F181" s="47" t="s">
        <v>299</v>
      </c>
      <c r="G181" s="49">
        <v>748.572</v>
      </c>
    </row>
    <row r="182" spans="1:7" ht="30">
      <c r="A182" s="60" t="s">
        <v>301</v>
      </c>
      <c r="B182" s="41"/>
      <c r="C182" s="47" t="s">
        <v>48</v>
      </c>
      <c r="D182" s="47" t="s">
        <v>45</v>
      </c>
      <c r="E182" s="58" t="s">
        <v>296</v>
      </c>
      <c r="F182" s="47"/>
      <c r="G182" s="49">
        <f>G183</f>
        <v>3106.0329999999999</v>
      </c>
    </row>
    <row r="183" spans="1:7" ht="15">
      <c r="A183" s="60" t="s">
        <v>302</v>
      </c>
      <c r="B183" s="41"/>
      <c r="C183" s="47" t="s">
        <v>48</v>
      </c>
      <c r="D183" s="47" t="s">
        <v>45</v>
      </c>
      <c r="E183" s="58" t="s">
        <v>297</v>
      </c>
      <c r="F183" s="47"/>
      <c r="G183" s="49">
        <f>G184+G186</f>
        <v>3106.0329999999999</v>
      </c>
    </row>
    <row r="184" spans="1:7" ht="75">
      <c r="A184" s="60" t="s">
        <v>311</v>
      </c>
      <c r="B184" s="41"/>
      <c r="C184" s="47" t="s">
        <v>48</v>
      </c>
      <c r="D184" s="47" t="s">
        <v>45</v>
      </c>
      <c r="E184" s="58" t="s">
        <v>310</v>
      </c>
      <c r="F184" s="47"/>
      <c r="G184" s="49">
        <f>G185</f>
        <v>2934.933</v>
      </c>
    </row>
    <row r="185" spans="1:7" ht="45">
      <c r="A185" s="60" t="s">
        <v>300</v>
      </c>
      <c r="B185" s="41"/>
      <c r="C185" s="47" t="s">
        <v>48</v>
      </c>
      <c r="D185" s="47" t="s">
        <v>45</v>
      </c>
      <c r="E185" s="58" t="s">
        <v>310</v>
      </c>
      <c r="F185" s="47" t="s">
        <v>299</v>
      </c>
      <c r="G185" s="49">
        <v>2934.933</v>
      </c>
    </row>
    <row r="186" spans="1:7" ht="45">
      <c r="A186" s="60" t="s">
        <v>303</v>
      </c>
      <c r="B186" s="41"/>
      <c r="C186" s="47" t="s">
        <v>48</v>
      </c>
      <c r="D186" s="47" t="s">
        <v>45</v>
      </c>
      <c r="E186" s="58" t="s">
        <v>298</v>
      </c>
      <c r="F186" s="47"/>
      <c r="G186" s="49">
        <f>G187</f>
        <v>171.1</v>
      </c>
    </row>
    <row r="187" spans="1:7" ht="45">
      <c r="A187" s="60" t="s">
        <v>300</v>
      </c>
      <c r="B187" s="41"/>
      <c r="C187" s="47" t="s">
        <v>48</v>
      </c>
      <c r="D187" s="47" t="s">
        <v>45</v>
      </c>
      <c r="E187" s="58" t="s">
        <v>298</v>
      </c>
      <c r="F187" s="47" t="s">
        <v>299</v>
      </c>
      <c r="G187" s="49">
        <f>325-153.9</f>
        <v>171.1</v>
      </c>
    </row>
    <row r="188" spans="1:7" ht="15">
      <c r="A188" s="41" t="s">
        <v>306</v>
      </c>
      <c r="B188" s="41"/>
      <c r="C188" s="47" t="s">
        <v>48</v>
      </c>
      <c r="D188" s="47" t="s">
        <v>45</v>
      </c>
      <c r="E188" s="58" t="s">
        <v>309</v>
      </c>
      <c r="F188" s="47"/>
      <c r="G188" s="49">
        <f>G191+G193</f>
        <v>1463.9</v>
      </c>
    </row>
    <row r="189" spans="1:7" ht="15">
      <c r="A189" s="46" t="s">
        <v>88</v>
      </c>
      <c r="B189" s="41"/>
      <c r="C189" s="47" t="s">
        <v>48</v>
      </c>
      <c r="D189" s="47" t="s">
        <v>45</v>
      </c>
      <c r="E189" s="58" t="s">
        <v>309</v>
      </c>
      <c r="F189" s="47"/>
      <c r="G189" s="49">
        <f>G190</f>
        <v>1310</v>
      </c>
    </row>
    <row r="190" spans="1:7" ht="60">
      <c r="A190" s="46" t="s">
        <v>308</v>
      </c>
      <c r="B190" s="41"/>
      <c r="C190" s="47" t="s">
        <v>48</v>
      </c>
      <c r="D190" s="47" t="s">
        <v>45</v>
      </c>
      <c r="E190" s="58" t="s">
        <v>307</v>
      </c>
      <c r="F190" s="47"/>
      <c r="G190" s="49">
        <f>G191</f>
        <v>1310</v>
      </c>
    </row>
    <row r="191" spans="1:7" ht="30">
      <c r="A191" s="46" t="s">
        <v>110</v>
      </c>
      <c r="B191" s="41"/>
      <c r="C191" s="47" t="s">
        <v>48</v>
      </c>
      <c r="D191" s="47" t="s">
        <v>45</v>
      </c>
      <c r="E191" s="58" t="s">
        <v>307</v>
      </c>
      <c r="F191" s="47" t="s">
        <v>111</v>
      </c>
      <c r="G191" s="49">
        <v>1310</v>
      </c>
    </row>
    <row r="192" spans="1:7" ht="30">
      <c r="A192" s="60" t="s">
        <v>304</v>
      </c>
      <c r="B192" s="41"/>
      <c r="C192" s="47" t="s">
        <v>48</v>
      </c>
      <c r="D192" s="47" t="s">
        <v>45</v>
      </c>
      <c r="E192" s="58" t="s">
        <v>305</v>
      </c>
      <c r="F192" s="47"/>
      <c r="G192" s="49">
        <f>G193</f>
        <v>153.9</v>
      </c>
    </row>
    <row r="193" spans="1:7" ht="30">
      <c r="A193" s="46" t="s">
        <v>110</v>
      </c>
      <c r="B193" s="41"/>
      <c r="C193" s="47" t="s">
        <v>48</v>
      </c>
      <c r="D193" s="47" t="s">
        <v>45</v>
      </c>
      <c r="E193" s="58" t="s">
        <v>305</v>
      </c>
      <c r="F193" s="47" t="s">
        <v>111</v>
      </c>
      <c r="G193" s="49">
        <v>153.9</v>
      </c>
    </row>
    <row r="194" spans="1:7" ht="15">
      <c r="A194" s="41" t="s">
        <v>88</v>
      </c>
      <c r="B194" s="41"/>
      <c r="C194" s="47" t="s">
        <v>48</v>
      </c>
      <c r="D194" s="47" t="s">
        <v>45</v>
      </c>
      <c r="E194" s="55" t="s">
        <v>243</v>
      </c>
      <c r="F194" s="47"/>
      <c r="G194" s="49">
        <f>G195</f>
        <v>205.50299999999999</v>
      </c>
    </row>
    <row r="195" spans="1:7" ht="27" customHeight="1">
      <c r="A195" s="46" t="s">
        <v>110</v>
      </c>
      <c r="B195" s="41"/>
      <c r="C195" s="47" t="s">
        <v>48</v>
      </c>
      <c r="D195" s="47" t="s">
        <v>45</v>
      </c>
      <c r="E195" s="58" t="s">
        <v>243</v>
      </c>
      <c r="F195" s="47" t="s">
        <v>111</v>
      </c>
      <c r="G195" s="49">
        <f>350-163.997+19.5</f>
        <v>205.50299999999999</v>
      </c>
    </row>
    <row r="196" spans="1:7" ht="15" hidden="1">
      <c r="A196" s="41"/>
      <c r="B196" s="41"/>
      <c r="C196" s="47"/>
      <c r="D196" s="47"/>
      <c r="E196" s="47"/>
      <c r="F196" s="47"/>
      <c r="G196" s="49"/>
    </row>
    <row r="197" spans="1:7" ht="15" hidden="1">
      <c r="A197" s="50"/>
      <c r="B197" s="55"/>
      <c r="C197" s="47"/>
      <c r="D197" s="47"/>
      <c r="E197" s="57"/>
      <c r="F197" s="57"/>
      <c r="G197" s="59"/>
    </row>
    <row r="198" spans="1:7" ht="15" hidden="1">
      <c r="A198" s="50"/>
      <c r="B198" s="55"/>
      <c r="C198" s="47"/>
      <c r="D198" s="47"/>
      <c r="E198" s="57"/>
      <c r="F198" s="57"/>
      <c r="G198" s="59"/>
    </row>
    <row r="199" spans="1:7" ht="15" hidden="1">
      <c r="A199" s="60"/>
      <c r="B199" s="55"/>
      <c r="C199" s="47"/>
      <c r="D199" s="47"/>
      <c r="E199" s="57"/>
      <c r="F199" s="57"/>
      <c r="G199" s="59"/>
    </row>
    <row r="200" spans="1:7" ht="15" hidden="1">
      <c r="A200" s="46"/>
      <c r="B200" s="46"/>
      <c r="C200" s="47"/>
      <c r="D200" s="47"/>
      <c r="E200" s="58"/>
      <c r="F200" s="47"/>
      <c r="G200" s="49"/>
    </row>
    <row r="201" spans="1:7" ht="15" hidden="1">
      <c r="A201" s="50"/>
      <c r="B201" s="41"/>
      <c r="C201" s="47"/>
      <c r="D201" s="47"/>
      <c r="E201" s="55"/>
      <c r="F201" s="47"/>
      <c r="G201" s="49"/>
    </row>
    <row r="202" spans="1:7" ht="15" hidden="1">
      <c r="A202" s="50"/>
      <c r="B202" s="41"/>
      <c r="C202" s="47"/>
      <c r="D202" s="47"/>
      <c r="E202" s="55"/>
      <c r="F202" s="47"/>
      <c r="G202" s="49"/>
    </row>
    <row r="203" spans="1:7" ht="15" hidden="1">
      <c r="A203" s="50"/>
      <c r="B203" s="41"/>
      <c r="C203" s="47"/>
      <c r="D203" s="47"/>
      <c r="E203" s="55"/>
      <c r="F203" s="47"/>
      <c r="G203" s="49"/>
    </row>
    <row r="204" spans="1:7" ht="15" hidden="1">
      <c r="A204" s="41"/>
      <c r="B204" s="41"/>
      <c r="C204" s="47"/>
      <c r="D204" s="47"/>
      <c r="E204" s="55"/>
      <c r="F204" s="47"/>
      <c r="G204" s="49"/>
    </row>
    <row r="205" spans="1:7" ht="15" hidden="1">
      <c r="A205" s="46"/>
      <c r="B205" s="46"/>
      <c r="C205" s="47"/>
      <c r="D205" s="47"/>
      <c r="E205" s="58"/>
      <c r="F205" s="47"/>
      <c r="G205" s="49"/>
    </row>
    <row r="206" spans="1:7" ht="15" hidden="1">
      <c r="A206" s="50"/>
      <c r="B206" s="46"/>
      <c r="C206" s="47"/>
      <c r="D206" s="47"/>
      <c r="E206" s="58"/>
      <c r="F206" s="47"/>
      <c r="G206" s="49"/>
    </row>
    <row r="207" spans="1:7" ht="15" hidden="1">
      <c r="A207" s="46"/>
      <c r="B207" s="41"/>
      <c r="C207" s="47"/>
      <c r="D207" s="47"/>
      <c r="E207" s="58"/>
      <c r="F207" s="47"/>
      <c r="G207" s="49"/>
    </row>
    <row r="208" spans="1:7" ht="15" hidden="1">
      <c r="A208" s="46"/>
      <c r="B208" s="46"/>
      <c r="C208" s="47"/>
      <c r="D208" s="47"/>
      <c r="E208" s="58"/>
      <c r="F208" s="47"/>
      <c r="G208" s="49"/>
    </row>
    <row r="209" spans="1:7" ht="15" hidden="1">
      <c r="A209" s="46"/>
      <c r="B209" s="46"/>
      <c r="C209" s="47"/>
      <c r="D209" s="47"/>
      <c r="E209" s="58"/>
      <c r="F209" s="47"/>
      <c r="G209" s="49"/>
    </row>
    <row r="210" spans="1:7" ht="15" hidden="1">
      <c r="A210" s="46"/>
      <c r="B210" s="46"/>
      <c r="C210" s="47"/>
      <c r="D210" s="47"/>
      <c r="E210" s="58"/>
      <c r="F210" s="47"/>
      <c r="G210" s="49"/>
    </row>
    <row r="211" spans="1:7" ht="15" hidden="1">
      <c r="A211" s="46"/>
      <c r="B211" s="46"/>
      <c r="C211" s="47"/>
      <c r="D211" s="47"/>
      <c r="E211" s="58"/>
      <c r="F211" s="47"/>
      <c r="G211" s="49"/>
    </row>
    <row r="212" spans="1:7" ht="15">
      <c r="A212" s="66" t="s">
        <v>235</v>
      </c>
      <c r="B212" s="43">
        <v>911</v>
      </c>
      <c r="C212" s="44" t="s">
        <v>48</v>
      </c>
      <c r="D212" s="44" t="s">
        <v>48</v>
      </c>
      <c r="E212" s="44"/>
      <c r="F212" s="44"/>
      <c r="G212" s="49">
        <f>G213+G248+G240</f>
        <v>6893.7849999999989</v>
      </c>
    </row>
    <row r="213" spans="1:7" ht="15">
      <c r="A213" s="50" t="s">
        <v>70</v>
      </c>
      <c r="B213" s="41"/>
      <c r="C213" s="47" t="s">
        <v>48</v>
      </c>
      <c r="D213" s="47" t="s">
        <v>48</v>
      </c>
      <c r="E213" s="55" t="s">
        <v>118</v>
      </c>
      <c r="F213" s="47"/>
      <c r="G213" s="49">
        <f>G214</f>
        <v>5311.8219999999992</v>
      </c>
    </row>
    <row r="214" spans="1:7" ht="15">
      <c r="A214" s="50" t="s">
        <v>101</v>
      </c>
      <c r="B214" s="41"/>
      <c r="C214" s="47" t="s">
        <v>48</v>
      </c>
      <c r="D214" s="47" t="s">
        <v>48</v>
      </c>
      <c r="E214" s="55" t="s">
        <v>119</v>
      </c>
      <c r="F214" s="47"/>
      <c r="G214" s="49">
        <f>G215</f>
        <v>5311.8219999999992</v>
      </c>
    </row>
    <row r="215" spans="1:7" ht="15">
      <c r="A215" s="50" t="s">
        <v>101</v>
      </c>
      <c r="B215" s="41"/>
      <c r="C215" s="47" t="s">
        <v>48</v>
      </c>
      <c r="D215" s="47" t="s">
        <v>48</v>
      </c>
      <c r="E215" s="55" t="s">
        <v>153</v>
      </c>
      <c r="F215" s="47"/>
      <c r="G215" s="49">
        <f>G224+G226+G228+G230+G232+G236+G238+G222+G220+G234+G216+G218</f>
        <v>5311.8219999999992</v>
      </c>
    </row>
    <row r="216" spans="1:7" ht="30">
      <c r="A216" s="46" t="s">
        <v>275</v>
      </c>
      <c r="B216" s="41"/>
      <c r="C216" s="47" t="s">
        <v>48</v>
      </c>
      <c r="D216" s="47" t="s">
        <v>48</v>
      </c>
      <c r="E216" s="58" t="s">
        <v>274</v>
      </c>
      <c r="F216" s="47"/>
      <c r="G216" s="49">
        <f>G217</f>
        <v>1426.1</v>
      </c>
    </row>
    <row r="217" spans="1:7" ht="30">
      <c r="A217" s="46" t="s">
        <v>110</v>
      </c>
      <c r="B217" s="41"/>
      <c r="C217" s="47" t="s">
        <v>48</v>
      </c>
      <c r="D217" s="47" t="s">
        <v>48</v>
      </c>
      <c r="E217" s="58" t="s">
        <v>274</v>
      </c>
      <c r="F217" s="47" t="s">
        <v>111</v>
      </c>
      <c r="G217" s="49">
        <v>1426.1</v>
      </c>
    </row>
    <row r="218" spans="1:7" ht="30">
      <c r="A218" s="50" t="s">
        <v>226</v>
      </c>
      <c r="B218" s="41"/>
      <c r="C218" s="47" t="s">
        <v>48</v>
      </c>
      <c r="D218" s="47" t="s">
        <v>48</v>
      </c>
      <c r="E218" s="58" t="s">
        <v>120</v>
      </c>
      <c r="F218" s="47"/>
      <c r="G218" s="49">
        <f>G219</f>
        <v>50.75</v>
      </c>
    </row>
    <row r="219" spans="1:7" ht="30">
      <c r="A219" s="46" t="s">
        <v>110</v>
      </c>
      <c r="B219" s="41"/>
      <c r="C219" s="47" t="s">
        <v>48</v>
      </c>
      <c r="D219" s="47" t="s">
        <v>48</v>
      </c>
      <c r="E219" s="58" t="s">
        <v>120</v>
      </c>
      <c r="F219" s="47" t="s">
        <v>111</v>
      </c>
      <c r="G219" s="49">
        <v>50.75</v>
      </c>
    </row>
    <row r="220" spans="1:7" ht="15">
      <c r="A220" s="50" t="s">
        <v>314</v>
      </c>
      <c r="B220" s="41"/>
      <c r="C220" s="47" t="s">
        <v>48</v>
      </c>
      <c r="D220" s="47" t="s">
        <v>48</v>
      </c>
      <c r="E220" s="58" t="s">
        <v>313</v>
      </c>
      <c r="F220" s="47"/>
      <c r="G220" s="49">
        <v>30</v>
      </c>
    </row>
    <row r="221" spans="1:7" ht="30">
      <c r="A221" s="46" t="s">
        <v>110</v>
      </c>
      <c r="B221" s="41"/>
      <c r="C221" s="47" t="s">
        <v>48</v>
      </c>
      <c r="D221" s="47" t="s">
        <v>48</v>
      </c>
      <c r="E221" s="58" t="s">
        <v>313</v>
      </c>
      <c r="F221" s="47" t="s">
        <v>111</v>
      </c>
      <c r="G221" s="49">
        <v>30</v>
      </c>
    </row>
    <row r="222" spans="1:7" ht="15">
      <c r="A222" s="50" t="s">
        <v>244</v>
      </c>
      <c r="B222" s="41"/>
      <c r="C222" s="47" t="s">
        <v>48</v>
      </c>
      <c r="D222" s="47" t="s">
        <v>48</v>
      </c>
      <c r="E222" s="55" t="s">
        <v>243</v>
      </c>
      <c r="F222" s="47"/>
      <c r="G222" s="69">
        <f>G223</f>
        <v>369.339</v>
      </c>
    </row>
    <row r="223" spans="1:7" ht="30">
      <c r="A223" s="46" t="s">
        <v>110</v>
      </c>
      <c r="B223" s="41"/>
      <c r="C223" s="47" t="s">
        <v>48</v>
      </c>
      <c r="D223" s="47" t="s">
        <v>48</v>
      </c>
      <c r="E223" s="55" t="s">
        <v>243</v>
      </c>
      <c r="F223" s="47" t="s">
        <v>111</v>
      </c>
      <c r="G223" s="69">
        <v>369.339</v>
      </c>
    </row>
    <row r="224" spans="1:7" ht="15">
      <c r="A224" s="41" t="s">
        <v>90</v>
      </c>
      <c r="B224" s="41"/>
      <c r="C224" s="47" t="s">
        <v>48</v>
      </c>
      <c r="D224" s="47" t="s">
        <v>48</v>
      </c>
      <c r="E224" s="55" t="s">
        <v>162</v>
      </c>
      <c r="F224" s="47"/>
      <c r="G224" s="49">
        <f>G225</f>
        <v>2398.297</v>
      </c>
    </row>
    <row r="225" spans="1:7" ht="30">
      <c r="A225" s="46" t="s">
        <v>110</v>
      </c>
      <c r="B225" s="46"/>
      <c r="C225" s="47" t="s">
        <v>48</v>
      </c>
      <c r="D225" s="47" t="s">
        <v>48</v>
      </c>
      <c r="E225" s="58" t="s">
        <v>162</v>
      </c>
      <c r="F225" s="47" t="s">
        <v>111</v>
      </c>
      <c r="G225" s="49">
        <v>2398.297</v>
      </c>
    </row>
    <row r="226" spans="1:7" ht="15">
      <c r="A226" s="46" t="s">
        <v>92</v>
      </c>
      <c r="B226" s="46"/>
      <c r="C226" s="47" t="s">
        <v>48</v>
      </c>
      <c r="D226" s="47" t="s">
        <v>48</v>
      </c>
      <c r="E226" s="58" t="s">
        <v>164</v>
      </c>
      <c r="F226" s="47"/>
      <c r="G226" s="49">
        <f>SUM(G227)</f>
        <v>286.93099999999998</v>
      </c>
    </row>
    <row r="227" spans="1:7" ht="30">
      <c r="A227" s="46" t="s">
        <v>110</v>
      </c>
      <c r="B227" s="46"/>
      <c r="C227" s="47" t="s">
        <v>48</v>
      </c>
      <c r="D227" s="47" t="s">
        <v>48</v>
      </c>
      <c r="E227" s="58" t="s">
        <v>164</v>
      </c>
      <c r="F227" s="47" t="s">
        <v>111</v>
      </c>
      <c r="G227" s="49">
        <f>295.05+50+41.7+25-121.629-3.19</f>
        <v>286.93099999999998</v>
      </c>
    </row>
    <row r="228" spans="1:7" ht="15">
      <c r="A228" s="46" t="s">
        <v>93</v>
      </c>
      <c r="B228" s="46"/>
      <c r="C228" s="47" t="s">
        <v>48</v>
      </c>
      <c r="D228" s="47" t="s">
        <v>48</v>
      </c>
      <c r="E228" s="58" t="s">
        <v>165</v>
      </c>
      <c r="F228" s="47"/>
      <c r="G228" s="49">
        <f>G229</f>
        <v>97.468000000000004</v>
      </c>
    </row>
    <row r="229" spans="1:7" ht="30">
      <c r="A229" s="46" t="s">
        <v>110</v>
      </c>
      <c r="B229" s="46"/>
      <c r="C229" s="47" t="s">
        <v>48</v>
      </c>
      <c r="D229" s="47" t="s">
        <v>48</v>
      </c>
      <c r="E229" s="58" t="s">
        <v>165</v>
      </c>
      <c r="F229" s="47" t="s">
        <v>111</v>
      </c>
      <c r="G229" s="49">
        <f>300-150+33.5-86.032</f>
        <v>97.468000000000004</v>
      </c>
    </row>
    <row r="230" spans="1:7" ht="15">
      <c r="A230" s="50" t="s">
        <v>91</v>
      </c>
      <c r="B230" s="46"/>
      <c r="C230" s="47" t="s">
        <v>48</v>
      </c>
      <c r="D230" s="47" t="s">
        <v>48</v>
      </c>
      <c r="E230" s="58" t="s">
        <v>163</v>
      </c>
      <c r="F230" s="47"/>
      <c r="G230" s="49">
        <f>G231</f>
        <v>150</v>
      </c>
    </row>
    <row r="231" spans="1:7" ht="30">
      <c r="A231" s="46" t="s">
        <v>110</v>
      </c>
      <c r="B231" s="41"/>
      <c r="C231" s="47" t="s">
        <v>48</v>
      </c>
      <c r="D231" s="47" t="s">
        <v>48</v>
      </c>
      <c r="E231" s="58" t="s">
        <v>163</v>
      </c>
      <c r="F231" s="47" t="s">
        <v>111</v>
      </c>
      <c r="G231" s="49">
        <f>60+90</f>
        <v>150</v>
      </c>
    </row>
    <row r="232" spans="1:7" ht="15">
      <c r="A232" s="50" t="s">
        <v>154</v>
      </c>
      <c r="B232" s="41"/>
      <c r="C232" s="47" t="s">
        <v>48</v>
      </c>
      <c r="D232" s="47" t="s">
        <v>48</v>
      </c>
      <c r="E232" s="55" t="s">
        <v>155</v>
      </c>
      <c r="F232" s="47"/>
      <c r="G232" s="49">
        <f>G233</f>
        <v>187.024</v>
      </c>
    </row>
    <row r="233" spans="1:7" ht="30">
      <c r="A233" s="46" t="s">
        <v>110</v>
      </c>
      <c r="B233" s="46"/>
      <c r="C233" s="47" t="s">
        <v>48</v>
      </c>
      <c r="D233" s="47" t="s">
        <v>48</v>
      </c>
      <c r="E233" s="55" t="s">
        <v>155</v>
      </c>
      <c r="F233" s="47" t="s">
        <v>111</v>
      </c>
      <c r="G233" s="49">
        <v>187.024</v>
      </c>
    </row>
    <row r="234" spans="1:7" ht="60">
      <c r="A234" s="50" t="s">
        <v>248</v>
      </c>
      <c r="B234" s="41"/>
      <c r="C234" s="47" t="s">
        <v>48</v>
      </c>
      <c r="D234" s="47" t="s">
        <v>48</v>
      </c>
      <c r="E234" s="58" t="s">
        <v>245</v>
      </c>
      <c r="F234" s="47"/>
      <c r="G234" s="49">
        <f>G235</f>
        <v>4.43</v>
      </c>
    </row>
    <row r="235" spans="1:7" ht="30">
      <c r="A235" s="46" t="s">
        <v>110</v>
      </c>
      <c r="B235" s="46"/>
      <c r="C235" s="47" t="s">
        <v>48</v>
      </c>
      <c r="D235" s="47" t="s">
        <v>48</v>
      </c>
      <c r="E235" s="58" t="s">
        <v>245</v>
      </c>
      <c r="F235" s="47" t="s">
        <v>111</v>
      </c>
      <c r="G235" s="49">
        <v>4.43</v>
      </c>
    </row>
    <row r="236" spans="1:7" ht="15">
      <c r="A236" s="46" t="s">
        <v>156</v>
      </c>
      <c r="B236" s="46"/>
      <c r="C236" s="47" t="s">
        <v>48</v>
      </c>
      <c r="D236" s="47" t="s">
        <v>48</v>
      </c>
      <c r="E236" s="55" t="s">
        <v>157</v>
      </c>
      <c r="F236" s="47"/>
      <c r="G236" s="49">
        <f>G237</f>
        <v>212.02199999999999</v>
      </c>
    </row>
    <row r="237" spans="1:7" ht="30">
      <c r="A237" s="46" t="s">
        <v>110</v>
      </c>
      <c r="B237" s="46"/>
      <c r="C237" s="47" t="s">
        <v>48</v>
      </c>
      <c r="D237" s="47" t="s">
        <v>48</v>
      </c>
      <c r="E237" s="58" t="s">
        <v>157</v>
      </c>
      <c r="F237" s="47" t="s">
        <v>111</v>
      </c>
      <c r="G237" s="49">
        <f>246.021-33.999</f>
        <v>212.02199999999999</v>
      </c>
    </row>
    <row r="238" spans="1:7" ht="15">
      <c r="A238" s="46" t="s">
        <v>237</v>
      </c>
      <c r="B238" s="46"/>
      <c r="C238" s="47" t="s">
        <v>48</v>
      </c>
      <c r="D238" s="47" t="s">
        <v>48</v>
      </c>
      <c r="E238" s="55" t="s">
        <v>236</v>
      </c>
      <c r="F238" s="47"/>
      <c r="G238" s="49">
        <f>G239</f>
        <v>99.461000000000013</v>
      </c>
    </row>
    <row r="239" spans="1:7" ht="30">
      <c r="A239" s="46" t="s">
        <v>110</v>
      </c>
      <c r="B239" s="46"/>
      <c r="C239" s="47" t="s">
        <v>48</v>
      </c>
      <c r="D239" s="47" t="s">
        <v>48</v>
      </c>
      <c r="E239" s="58" t="s">
        <v>236</v>
      </c>
      <c r="F239" s="47" t="s">
        <v>111</v>
      </c>
      <c r="G239" s="49">
        <f>99.461+30-30</f>
        <v>99.461000000000013</v>
      </c>
    </row>
    <row r="240" spans="1:7" ht="75">
      <c r="A240" s="46" t="s">
        <v>238</v>
      </c>
      <c r="B240" s="46"/>
      <c r="C240" s="47" t="s">
        <v>48</v>
      </c>
      <c r="D240" s="47" t="s">
        <v>48</v>
      </c>
      <c r="E240" s="58" t="s">
        <v>239</v>
      </c>
      <c r="F240" s="47"/>
      <c r="G240" s="49">
        <f>G243</f>
        <v>649.80700000000002</v>
      </c>
    </row>
    <row r="241" spans="1:7" ht="75">
      <c r="A241" s="46" t="s">
        <v>238</v>
      </c>
      <c r="B241" s="46"/>
      <c r="C241" s="47" t="s">
        <v>48</v>
      </c>
      <c r="D241" s="47" t="s">
        <v>48</v>
      </c>
      <c r="E241" s="58" t="s">
        <v>240</v>
      </c>
      <c r="F241" s="47"/>
      <c r="G241" s="49">
        <f>G243</f>
        <v>649.80700000000002</v>
      </c>
    </row>
    <row r="242" spans="1:7" ht="45">
      <c r="A242" s="46" t="s">
        <v>258</v>
      </c>
      <c r="B242" s="46"/>
      <c r="C242" s="47" t="s">
        <v>48</v>
      </c>
      <c r="D242" s="47" t="s">
        <v>48</v>
      </c>
      <c r="E242" s="58" t="s">
        <v>241</v>
      </c>
      <c r="F242" s="47"/>
      <c r="G242" s="49">
        <f>G243</f>
        <v>649.80700000000002</v>
      </c>
    </row>
    <row r="243" spans="1:7" ht="45">
      <c r="A243" s="46" t="s">
        <v>242</v>
      </c>
      <c r="B243" s="46"/>
      <c r="C243" s="47" t="s">
        <v>48</v>
      </c>
      <c r="D243" s="47" t="s">
        <v>48</v>
      </c>
      <c r="E243" s="58" t="s">
        <v>256</v>
      </c>
      <c r="F243" s="47"/>
      <c r="G243" s="49">
        <f>G244+G246</f>
        <v>649.80700000000002</v>
      </c>
    </row>
    <row r="244" spans="1:7" ht="30">
      <c r="A244" s="46" t="s">
        <v>255</v>
      </c>
      <c r="B244" s="46"/>
      <c r="C244" s="47" t="s">
        <v>48</v>
      </c>
      <c r="D244" s="47" t="s">
        <v>48</v>
      </c>
      <c r="E244" s="58" t="s">
        <v>257</v>
      </c>
      <c r="F244" s="47"/>
      <c r="G244" s="49">
        <v>570.79999999999995</v>
      </c>
    </row>
    <row r="245" spans="1:7" ht="30">
      <c r="A245" s="46" t="s">
        <v>110</v>
      </c>
      <c r="B245" s="46"/>
      <c r="C245" s="47" t="s">
        <v>48</v>
      </c>
      <c r="D245" s="47" t="s">
        <v>48</v>
      </c>
      <c r="E245" s="58" t="s">
        <v>257</v>
      </c>
      <c r="F245" s="47" t="s">
        <v>111</v>
      </c>
      <c r="G245" s="49">
        <v>570.79999999999995</v>
      </c>
    </row>
    <row r="246" spans="1:7" ht="30">
      <c r="A246" s="46" t="s">
        <v>278</v>
      </c>
      <c r="B246" s="46"/>
      <c r="C246" s="47" t="s">
        <v>48</v>
      </c>
      <c r="D246" s="47" t="s">
        <v>48</v>
      </c>
      <c r="E246" s="58" t="s">
        <v>279</v>
      </c>
      <c r="F246" s="47"/>
      <c r="G246" s="49">
        <f>G247</f>
        <v>79.007000000000005</v>
      </c>
    </row>
    <row r="247" spans="1:7" ht="30">
      <c r="A247" s="46" t="s">
        <v>110</v>
      </c>
      <c r="B247" s="46"/>
      <c r="C247" s="47" t="s">
        <v>48</v>
      </c>
      <c r="D247" s="47" t="s">
        <v>48</v>
      </c>
      <c r="E247" s="58" t="s">
        <v>279</v>
      </c>
      <c r="F247" s="47" t="s">
        <v>111</v>
      </c>
      <c r="G247" s="49">
        <f>57.1+7.739+14.168</f>
        <v>79.007000000000005</v>
      </c>
    </row>
    <row r="248" spans="1:7" ht="45">
      <c r="A248" s="51" t="s">
        <v>260</v>
      </c>
      <c r="B248" s="46"/>
      <c r="C248" s="47" t="s">
        <v>48</v>
      </c>
      <c r="D248" s="47" t="s">
        <v>48</v>
      </c>
      <c r="E248" s="58" t="s">
        <v>259</v>
      </c>
      <c r="F248" s="47"/>
      <c r="G248" s="49">
        <f>G249</f>
        <v>932.15599999999995</v>
      </c>
    </row>
    <row r="249" spans="1:7" ht="60">
      <c r="A249" s="51" t="s">
        <v>262</v>
      </c>
      <c r="B249" s="46"/>
      <c r="C249" s="47" t="s">
        <v>48</v>
      </c>
      <c r="D249" s="47" t="s">
        <v>48</v>
      </c>
      <c r="E249" s="58" t="s">
        <v>261</v>
      </c>
      <c r="F249" s="47"/>
      <c r="G249" s="49">
        <f>G253+G250</f>
        <v>932.15599999999995</v>
      </c>
    </row>
    <row r="250" spans="1:7" ht="30">
      <c r="A250" s="46" t="s">
        <v>273</v>
      </c>
      <c r="B250" s="46"/>
      <c r="C250" s="47" t="s">
        <v>48</v>
      </c>
      <c r="D250" s="47" t="s">
        <v>48</v>
      </c>
      <c r="E250" s="58" t="s">
        <v>271</v>
      </c>
      <c r="F250" s="47"/>
      <c r="G250" s="49">
        <f>G251</f>
        <v>300.08600000000001</v>
      </c>
    </row>
    <row r="251" spans="1:7" ht="30">
      <c r="A251" s="46" t="s">
        <v>270</v>
      </c>
      <c r="B251" s="46"/>
      <c r="C251" s="47" t="s">
        <v>48</v>
      </c>
      <c r="D251" s="47" t="s">
        <v>48</v>
      </c>
      <c r="E251" s="58" t="s">
        <v>272</v>
      </c>
      <c r="F251" s="47"/>
      <c r="G251" s="49">
        <f>G252</f>
        <v>300.08600000000001</v>
      </c>
    </row>
    <row r="252" spans="1:7" ht="30">
      <c r="A252" s="46" t="s">
        <v>110</v>
      </c>
      <c r="B252" s="46"/>
      <c r="C252" s="47" t="s">
        <v>48</v>
      </c>
      <c r="D252" s="47" t="s">
        <v>48</v>
      </c>
      <c r="E252" s="58" t="s">
        <v>272</v>
      </c>
      <c r="F252" s="47" t="s">
        <v>111</v>
      </c>
      <c r="G252" s="49">
        <v>300.08600000000001</v>
      </c>
    </row>
    <row r="253" spans="1:7" ht="30">
      <c r="A253" s="46" t="s">
        <v>268</v>
      </c>
      <c r="B253" s="46"/>
      <c r="C253" s="47" t="s">
        <v>48</v>
      </c>
      <c r="D253" s="47" t="s">
        <v>48</v>
      </c>
      <c r="E253" s="58" t="s">
        <v>267</v>
      </c>
      <c r="F253" s="47"/>
      <c r="G253" s="49">
        <f>G254+G256</f>
        <v>632.06999999999994</v>
      </c>
    </row>
    <row r="254" spans="1:7" ht="30">
      <c r="A254" s="46" t="s">
        <v>270</v>
      </c>
      <c r="B254" s="46"/>
      <c r="C254" s="47" t="s">
        <v>48</v>
      </c>
      <c r="D254" s="47" t="s">
        <v>48</v>
      </c>
      <c r="E254" s="58" t="s">
        <v>269</v>
      </c>
      <c r="F254" s="47"/>
      <c r="G254" s="49">
        <f>G255</f>
        <v>574.27</v>
      </c>
    </row>
    <row r="255" spans="1:7" ht="30">
      <c r="A255" s="46" t="s">
        <v>110</v>
      </c>
      <c r="B255" s="46"/>
      <c r="C255" s="47" t="s">
        <v>48</v>
      </c>
      <c r="D255" s="47" t="s">
        <v>48</v>
      </c>
      <c r="E255" s="58" t="s">
        <v>269</v>
      </c>
      <c r="F255" s="47" t="s">
        <v>111</v>
      </c>
      <c r="G255" s="49">
        <v>574.27</v>
      </c>
    </row>
    <row r="256" spans="1:7" ht="30">
      <c r="A256" s="46" t="s">
        <v>280</v>
      </c>
      <c r="B256" s="46"/>
      <c r="C256" s="47" t="s">
        <v>48</v>
      </c>
      <c r="D256" s="47" t="s">
        <v>48</v>
      </c>
      <c r="E256" s="58" t="s">
        <v>282</v>
      </c>
      <c r="F256" s="47"/>
      <c r="G256" s="49">
        <f>G257</f>
        <v>57.8</v>
      </c>
    </row>
    <row r="257" spans="1:7" ht="30">
      <c r="A257" s="46" t="s">
        <v>110</v>
      </c>
      <c r="B257" s="46"/>
      <c r="C257" s="47" t="s">
        <v>48</v>
      </c>
      <c r="D257" s="47" t="s">
        <v>48</v>
      </c>
      <c r="E257" s="58" t="s">
        <v>282</v>
      </c>
      <c r="F257" s="47" t="s">
        <v>111</v>
      </c>
      <c r="G257" s="49">
        <f>52.03+5.77</f>
        <v>57.8</v>
      </c>
    </row>
    <row r="258" spans="1:7" ht="15">
      <c r="A258" s="46"/>
      <c r="B258" s="46"/>
      <c r="C258" s="47"/>
      <c r="D258" s="47"/>
      <c r="E258" s="58"/>
      <c r="F258" s="47"/>
      <c r="G258" s="49"/>
    </row>
    <row r="259" spans="1:7" ht="14.25">
      <c r="A259" s="42" t="s">
        <v>15</v>
      </c>
      <c r="B259" s="43">
        <v>911</v>
      </c>
      <c r="C259" s="44" t="s">
        <v>49</v>
      </c>
      <c r="D259" s="44" t="s">
        <v>40</v>
      </c>
      <c r="E259" s="43"/>
      <c r="F259" s="43" t="s">
        <v>16</v>
      </c>
      <c r="G259" s="45">
        <f>G260+G288</f>
        <v>3238.654</v>
      </c>
    </row>
    <row r="260" spans="1:7" ht="15">
      <c r="A260" s="46" t="s">
        <v>13</v>
      </c>
      <c r="B260" s="46"/>
      <c r="C260" s="47" t="s">
        <v>49</v>
      </c>
      <c r="D260" s="47" t="s">
        <v>39</v>
      </c>
      <c r="E260" s="52"/>
      <c r="F260" s="52" t="s">
        <v>16</v>
      </c>
      <c r="G260" s="49">
        <f>G261+G272</f>
        <v>2812.6480000000001</v>
      </c>
    </row>
    <row r="261" spans="1:7" ht="15">
      <c r="A261" s="50" t="s">
        <v>70</v>
      </c>
      <c r="B261" s="46"/>
      <c r="C261" s="47" t="s">
        <v>49</v>
      </c>
      <c r="D261" s="47" t="s">
        <v>39</v>
      </c>
      <c r="E261" s="52" t="s">
        <v>118</v>
      </c>
      <c r="F261" s="52"/>
      <c r="G261" s="49">
        <f>G262</f>
        <v>1953.2450000000001</v>
      </c>
    </row>
    <row r="262" spans="1:7" ht="15">
      <c r="A262" s="46" t="s">
        <v>207</v>
      </c>
      <c r="B262" s="46"/>
      <c r="C262" s="47" t="s">
        <v>49</v>
      </c>
      <c r="D262" s="47" t="s">
        <v>39</v>
      </c>
      <c r="E262" s="52" t="s">
        <v>119</v>
      </c>
      <c r="F262" s="52"/>
      <c r="G262" s="49">
        <f>G263</f>
        <v>1953.2450000000001</v>
      </c>
    </row>
    <row r="263" spans="1:7" ht="15">
      <c r="A263" s="46" t="s">
        <v>207</v>
      </c>
      <c r="B263" s="46"/>
      <c r="C263" s="47" t="s">
        <v>49</v>
      </c>
      <c r="D263" s="47" t="s">
        <v>39</v>
      </c>
      <c r="E263" s="52" t="s">
        <v>153</v>
      </c>
      <c r="F263" s="52"/>
      <c r="G263" s="49">
        <f>G268+G270+G264+G266</f>
        <v>1953.2450000000001</v>
      </c>
    </row>
    <row r="264" spans="1:7" ht="90">
      <c r="A264" s="46" t="s">
        <v>293</v>
      </c>
      <c r="B264" s="46"/>
      <c r="C264" s="47" t="s">
        <v>49</v>
      </c>
      <c r="D264" s="47" t="s">
        <v>39</v>
      </c>
      <c r="E264" s="52" t="s">
        <v>292</v>
      </c>
      <c r="F264" s="52"/>
      <c r="G264" s="49">
        <f>G265</f>
        <v>250.4</v>
      </c>
    </row>
    <row r="265" spans="1:7" ht="15">
      <c r="A265" s="51" t="s">
        <v>205</v>
      </c>
      <c r="B265" s="46"/>
      <c r="C265" s="47" t="s">
        <v>49</v>
      </c>
      <c r="D265" s="47" t="s">
        <v>39</v>
      </c>
      <c r="E265" s="52" t="s">
        <v>292</v>
      </c>
      <c r="F265" s="52"/>
      <c r="G265" s="49">
        <v>250.4</v>
      </c>
    </row>
    <row r="266" spans="1:7" ht="60">
      <c r="A266" s="51" t="s">
        <v>294</v>
      </c>
      <c r="B266" s="46"/>
      <c r="C266" s="47" t="s">
        <v>49</v>
      </c>
      <c r="D266" s="47" t="s">
        <v>39</v>
      </c>
      <c r="E266" s="52" t="s">
        <v>295</v>
      </c>
      <c r="F266" s="52"/>
      <c r="G266" s="49">
        <v>85.2</v>
      </c>
    </row>
    <row r="267" spans="1:7" ht="15">
      <c r="A267" s="51" t="s">
        <v>205</v>
      </c>
      <c r="B267" s="46"/>
      <c r="C267" s="47" t="s">
        <v>49</v>
      </c>
      <c r="D267" s="47" t="s">
        <v>39</v>
      </c>
      <c r="E267" s="52" t="s">
        <v>295</v>
      </c>
      <c r="F267" s="52">
        <v>110</v>
      </c>
      <c r="G267" s="49">
        <v>85.2</v>
      </c>
    </row>
    <row r="268" spans="1:7" ht="15">
      <c r="A268" s="46" t="s">
        <v>94</v>
      </c>
      <c r="B268" s="46"/>
      <c r="C268" s="47" t="s">
        <v>49</v>
      </c>
      <c r="D268" s="47" t="s">
        <v>39</v>
      </c>
      <c r="E268" s="52" t="s">
        <v>220</v>
      </c>
      <c r="F268" s="52"/>
      <c r="G268" s="49">
        <f>G269</f>
        <v>1157.4839999999999</v>
      </c>
    </row>
    <row r="269" spans="1:7" ht="15">
      <c r="A269" s="51" t="s">
        <v>205</v>
      </c>
      <c r="B269" s="46"/>
      <c r="C269" s="47" t="s">
        <v>49</v>
      </c>
      <c r="D269" s="47" t="s">
        <v>39</v>
      </c>
      <c r="E269" s="52" t="s">
        <v>220</v>
      </c>
      <c r="F269" s="52">
        <v>110</v>
      </c>
      <c r="G269" s="49">
        <f>1157484/1000</f>
        <v>1157.4839999999999</v>
      </c>
    </row>
    <row r="270" spans="1:7" ht="15">
      <c r="A270" s="50" t="s">
        <v>96</v>
      </c>
      <c r="B270" s="46"/>
      <c r="C270" s="47" t="s">
        <v>49</v>
      </c>
      <c r="D270" s="47" t="s">
        <v>39</v>
      </c>
      <c r="E270" s="52" t="s">
        <v>221</v>
      </c>
      <c r="F270" s="52"/>
      <c r="G270" s="49">
        <f>G271</f>
        <v>460.161</v>
      </c>
    </row>
    <row r="271" spans="1:7" ht="15">
      <c r="A271" s="51" t="s">
        <v>205</v>
      </c>
      <c r="B271" s="46"/>
      <c r="C271" s="47" t="s">
        <v>49</v>
      </c>
      <c r="D271" s="47" t="s">
        <v>39</v>
      </c>
      <c r="E271" s="52" t="s">
        <v>221</v>
      </c>
      <c r="F271" s="52">
        <v>110</v>
      </c>
      <c r="G271" s="49">
        <f>460161/1000</f>
        <v>460.161</v>
      </c>
    </row>
    <row r="272" spans="1:7" ht="30">
      <c r="A272" s="50" t="s">
        <v>166</v>
      </c>
      <c r="B272" s="46"/>
      <c r="C272" s="47" t="s">
        <v>49</v>
      </c>
      <c r="D272" s="47" t="s">
        <v>39</v>
      </c>
      <c r="E272" s="58" t="s">
        <v>167</v>
      </c>
      <c r="F272" s="52" t="s">
        <v>16</v>
      </c>
      <c r="G272" s="49">
        <f>G273+G282</f>
        <v>859.40300000000002</v>
      </c>
    </row>
    <row r="273" spans="1:7" ht="30">
      <c r="A273" s="50" t="s">
        <v>168</v>
      </c>
      <c r="B273" s="46"/>
      <c r="C273" s="47" t="s">
        <v>49</v>
      </c>
      <c r="D273" s="47" t="s">
        <v>39</v>
      </c>
      <c r="E273" s="58" t="s">
        <v>169</v>
      </c>
      <c r="F273" s="52" t="s">
        <v>16</v>
      </c>
      <c r="G273" s="49">
        <f>G274</f>
        <v>649.05200000000002</v>
      </c>
    </row>
    <row r="274" spans="1:7" ht="15">
      <c r="A274" s="50" t="s">
        <v>180</v>
      </c>
      <c r="B274" s="46"/>
      <c r="C274" s="47" t="s">
        <v>49</v>
      </c>
      <c r="D274" s="47" t="s">
        <v>39</v>
      </c>
      <c r="E274" s="58" t="s">
        <v>170</v>
      </c>
      <c r="F274" s="52"/>
      <c r="G274" s="49">
        <f>G275</f>
        <v>649.05200000000002</v>
      </c>
    </row>
    <row r="275" spans="1:7" ht="15">
      <c r="A275" s="46" t="s">
        <v>94</v>
      </c>
      <c r="B275" s="46"/>
      <c r="C275" s="47" t="s">
        <v>49</v>
      </c>
      <c r="D275" s="47" t="s">
        <v>39</v>
      </c>
      <c r="E275" s="67" t="s">
        <v>171</v>
      </c>
      <c r="F275" s="52"/>
      <c r="G275" s="49">
        <f>G278+G277</f>
        <v>649.05200000000002</v>
      </c>
    </row>
    <row r="276" spans="1:7" ht="15" hidden="1">
      <c r="A276" s="51" t="s">
        <v>205</v>
      </c>
      <c r="B276" s="46"/>
      <c r="C276" s="47" t="s">
        <v>49</v>
      </c>
      <c r="D276" s="47" t="s">
        <v>39</v>
      </c>
      <c r="E276" s="68" t="s">
        <v>171</v>
      </c>
      <c r="F276" s="58">
        <v>110</v>
      </c>
      <c r="G276" s="41"/>
    </row>
    <row r="277" spans="1:7" ht="15">
      <c r="A277" s="51" t="s">
        <v>205</v>
      </c>
      <c r="B277" s="46"/>
      <c r="C277" s="47" t="s">
        <v>49</v>
      </c>
      <c r="D277" s="47" t="s">
        <v>39</v>
      </c>
      <c r="E277" s="68" t="s">
        <v>171</v>
      </c>
      <c r="F277" s="58">
        <v>110</v>
      </c>
      <c r="G277" s="41">
        <v>0</v>
      </c>
    </row>
    <row r="278" spans="1:7" ht="30">
      <c r="A278" s="46" t="s">
        <v>110</v>
      </c>
      <c r="B278" s="46"/>
      <c r="C278" s="47" t="s">
        <v>49</v>
      </c>
      <c r="D278" s="47" t="s">
        <v>39</v>
      </c>
      <c r="E278" s="68" t="s">
        <v>171</v>
      </c>
      <c r="F278" s="47" t="s">
        <v>111</v>
      </c>
      <c r="G278" s="49">
        <v>649.05200000000002</v>
      </c>
    </row>
    <row r="279" spans="1:7" ht="15" hidden="1">
      <c r="A279" s="46" t="s">
        <v>95</v>
      </c>
      <c r="B279" s="46"/>
      <c r="C279" s="47" t="s">
        <v>49</v>
      </c>
      <c r="D279" s="47" t="s">
        <v>39</v>
      </c>
      <c r="E279" s="68" t="s">
        <v>104</v>
      </c>
      <c r="F279" s="52"/>
      <c r="G279" s="49"/>
    </row>
    <row r="280" spans="1:7" ht="30" hidden="1">
      <c r="A280" s="51" t="s">
        <v>108</v>
      </c>
      <c r="B280" s="46"/>
      <c r="C280" s="47" t="s">
        <v>49</v>
      </c>
      <c r="D280" s="47" t="s">
        <v>39</v>
      </c>
      <c r="E280" s="68" t="s">
        <v>104</v>
      </c>
      <c r="F280" s="58">
        <v>120</v>
      </c>
      <c r="G280" s="49"/>
    </row>
    <row r="281" spans="1:7" ht="30" hidden="1">
      <c r="A281" s="46" t="s">
        <v>110</v>
      </c>
      <c r="B281" s="46"/>
      <c r="C281" s="47" t="s">
        <v>49</v>
      </c>
      <c r="D281" s="47" t="s">
        <v>39</v>
      </c>
      <c r="E281" s="68" t="s">
        <v>104</v>
      </c>
      <c r="F281" s="47" t="s">
        <v>111</v>
      </c>
      <c r="G281" s="49"/>
    </row>
    <row r="282" spans="1:7" ht="45">
      <c r="A282" s="50" t="s">
        <v>172</v>
      </c>
      <c r="B282" s="46"/>
      <c r="C282" s="47" t="s">
        <v>49</v>
      </c>
      <c r="D282" s="47" t="s">
        <v>39</v>
      </c>
      <c r="E282" s="58" t="s">
        <v>173</v>
      </c>
      <c r="F282" s="52"/>
      <c r="G282" s="49">
        <f>G283</f>
        <v>210.351</v>
      </c>
    </row>
    <row r="283" spans="1:7" ht="15">
      <c r="A283" s="50" t="s">
        <v>174</v>
      </c>
      <c r="B283" s="46"/>
      <c r="C283" s="47" t="s">
        <v>49</v>
      </c>
      <c r="D283" s="47" t="s">
        <v>39</v>
      </c>
      <c r="E283" s="58" t="s">
        <v>175</v>
      </c>
      <c r="F283" s="52"/>
      <c r="G283" s="49">
        <f>G284</f>
        <v>210.351</v>
      </c>
    </row>
    <row r="284" spans="1:7" ht="15">
      <c r="A284" s="50" t="s">
        <v>96</v>
      </c>
      <c r="B284" s="46"/>
      <c r="C284" s="47" t="s">
        <v>49</v>
      </c>
      <c r="D284" s="47" t="s">
        <v>39</v>
      </c>
      <c r="E284" s="58" t="s">
        <v>176</v>
      </c>
      <c r="F284" s="52"/>
      <c r="G284" s="49">
        <f>G287+G286</f>
        <v>210.351</v>
      </c>
    </row>
    <row r="285" spans="1:7" ht="15" hidden="1">
      <c r="A285" s="51" t="s">
        <v>205</v>
      </c>
      <c r="B285" s="46"/>
      <c r="C285" s="47" t="s">
        <v>49</v>
      </c>
      <c r="D285" s="47" t="s">
        <v>39</v>
      </c>
      <c r="E285" s="58" t="s">
        <v>176</v>
      </c>
      <c r="F285" s="58">
        <v>110</v>
      </c>
      <c r="G285" s="41"/>
    </row>
    <row r="286" spans="1:7" ht="15">
      <c r="A286" s="51" t="s">
        <v>205</v>
      </c>
      <c r="B286" s="46"/>
      <c r="C286" s="47" t="s">
        <v>49</v>
      </c>
      <c r="D286" s="47" t="s">
        <v>39</v>
      </c>
      <c r="E286" s="58" t="s">
        <v>176</v>
      </c>
      <c r="F286" s="58">
        <v>110</v>
      </c>
      <c r="G286" s="63">
        <f>4.1-3.743</f>
        <v>0.35699999999999976</v>
      </c>
    </row>
    <row r="287" spans="1:7" ht="30">
      <c r="A287" s="46" t="s">
        <v>110</v>
      </c>
      <c r="B287" s="46"/>
      <c r="C287" s="47" t="s">
        <v>49</v>
      </c>
      <c r="D287" s="47" t="s">
        <v>39</v>
      </c>
      <c r="E287" s="58" t="s">
        <v>176</v>
      </c>
      <c r="F287" s="47" t="s">
        <v>111</v>
      </c>
      <c r="G287" s="49">
        <v>209.994</v>
      </c>
    </row>
    <row r="288" spans="1:7" ht="30">
      <c r="A288" s="50" t="s">
        <v>177</v>
      </c>
      <c r="B288" s="46"/>
      <c r="C288" s="47" t="s">
        <v>49</v>
      </c>
      <c r="D288" s="47" t="s">
        <v>42</v>
      </c>
      <c r="E288" s="52"/>
      <c r="F288" s="52" t="s">
        <v>16</v>
      </c>
      <c r="G288" s="49">
        <f>G290+G294</f>
        <v>426.00599999999997</v>
      </c>
    </row>
    <row r="289" spans="1:7" ht="30">
      <c r="A289" s="50" t="s">
        <v>166</v>
      </c>
      <c r="B289" s="46"/>
      <c r="C289" s="47" t="s">
        <v>49</v>
      </c>
      <c r="D289" s="47" t="s">
        <v>42</v>
      </c>
      <c r="E289" s="58" t="s">
        <v>167</v>
      </c>
      <c r="F289" s="52"/>
      <c r="G289" s="49">
        <f>G288</f>
        <v>426.00599999999997</v>
      </c>
    </row>
    <row r="290" spans="1:7" ht="60">
      <c r="A290" s="60" t="s">
        <v>178</v>
      </c>
      <c r="B290" s="65"/>
      <c r="C290" s="47" t="s">
        <v>49</v>
      </c>
      <c r="D290" s="47" t="s">
        <v>42</v>
      </c>
      <c r="E290" s="58" t="s">
        <v>179</v>
      </c>
      <c r="F290" s="52" t="s">
        <v>16</v>
      </c>
      <c r="G290" s="49">
        <f>SUM(G291)</f>
        <v>426.00599999999997</v>
      </c>
    </row>
    <row r="291" spans="1:7" ht="15">
      <c r="A291" s="50" t="s">
        <v>180</v>
      </c>
      <c r="B291" s="46"/>
      <c r="C291" s="47" t="s">
        <v>49</v>
      </c>
      <c r="D291" s="47" t="s">
        <v>42</v>
      </c>
      <c r="E291" s="58" t="s">
        <v>181</v>
      </c>
      <c r="F291" s="52" t="s">
        <v>16</v>
      </c>
      <c r="G291" s="49">
        <f>SUM(G293)</f>
        <v>426.00599999999997</v>
      </c>
    </row>
    <row r="292" spans="1:7" ht="15">
      <c r="A292" s="50" t="s">
        <v>97</v>
      </c>
      <c r="B292" s="46"/>
      <c r="C292" s="47" t="s">
        <v>49</v>
      </c>
      <c r="D292" s="47" t="s">
        <v>42</v>
      </c>
      <c r="E292" s="58" t="s">
        <v>182</v>
      </c>
      <c r="F292" s="52"/>
      <c r="G292" s="49">
        <f>G293</f>
        <v>426.00599999999997</v>
      </c>
    </row>
    <row r="293" spans="1:7" ht="30">
      <c r="A293" s="46" t="s">
        <v>110</v>
      </c>
      <c r="B293" s="46"/>
      <c r="C293" s="47" t="s">
        <v>49</v>
      </c>
      <c r="D293" s="47" t="s">
        <v>42</v>
      </c>
      <c r="E293" s="58" t="s">
        <v>182</v>
      </c>
      <c r="F293" s="47" t="s">
        <v>111</v>
      </c>
      <c r="G293" s="49">
        <f>264+27.4+6+76+7.109+9.497+36</f>
        <v>426.00599999999997</v>
      </c>
    </row>
    <row r="294" spans="1:7" ht="45" hidden="1">
      <c r="A294" s="60" t="s">
        <v>132</v>
      </c>
      <c r="B294" s="65"/>
      <c r="C294" s="47" t="s">
        <v>49</v>
      </c>
      <c r="D294" s="47" t="s">
        <v>42</v>
      </c>
      <c r="E294" s="58" t="s">
        <v>133</v>
      </c>
      <c r="F294" s="52" t="s">
        <v>16</v>
      </c>
      <c r="G294" s="49">
        <f>SUM(G295)</f>
        <v>0</v>
      </c>
    </row>
    <row r="295" spans="1:7" ht="15" hidden="1">
      <c r="A295" s="50" t="s">
        <v>180</v>
      </c>
      <c r="B295" s="46"/>
      <c r="C295" s="47" t="s">
        <v>49</v>
      </c>
      <c r="D295" s="47" t="s">
        <v>42</v>
      </c>
      <c r="E295" s="58" t="s">
        <v>135</v>
      </c>
      <c r="F295" s="52" t="s">
        <v>16</v>
      </c>
      <c r="G295" s="49">
        <f>SUM(G297)</f>
        <v>0</v>
      </c>
    </row>
    <row r="296" spans="1:7" ht="15" hidden="1">
      <c r="A296" s="50" t="s">
        <v>97</v>
      </c>
      <c r="B296" s="46"/>
      <c r="C296" s="47" t="s">
        <v>49</v>
      </c>
      <c r="D296" s="47" t="s">
        <v>42</v>
      </c>
      <c r="E296" s="58" t="s">
        <v>183</v>
      </c>
      <c r="F296" s="52"/>
      <c r="G296" s="49">
        <f>G297</f>
        <v>0</v>
      </c>
    </row>
    <row r="297" spans="1:7" ht="30" hidden="1">
      <c r="A297" s="46" t="s">
        <v>110</v>
      </c>
      <c r="B297" s="46"/>
      <c r="C297" s="47" t="s">
        <v>49</v>
      </c>
      <c r="D297" s="47" t="s">
        <v>42</v>
      </c>
      <c r="E297" s="58" t="s">
        <v>183</v>
      </c>
      <c r="F297" s="47" t="s">
        <v>111</v>
      </c>
      <c r="G297" s="49"/>
    </row>
    <row r="298" spans="1:7" ht="14.25">
      <c r="A298" s="70" t="s">
        <v>28</v>
      </c>
      <c r="B298" s="43">
        <v>911</v>
      </c>
      <c r="C298" s="44" t="s">
        <v>50</v>
      </c>
      <c r="D298" s="44" t="s">
        <v>40</v>
      </c>
      <c r="E298" s="44"/>
      <c r="F298" s="44"/>
      <c r="G298" s="45">
        <f>G299+G305</f>
        <v>1123.258</v>
      </c>
    </row>
    <row r="299" spans="1:7" ht="15">
      <c r="A299" s="41" t="s">
        <v>26</v>
      </c>
      <c r="B299" s="41"/>
      <c r="C299" s="47" t="s">
        <v>50</v>
      </c>
      <c r="D299" s="47" t="s">
        <v>39</v>
      </c>
      <c r="E299" s="47"/>
      <c r="F299" s="47"/>
      <c r="G299" s="49">
        <f>SUM(G300)</f>
        <v>1037.258</v>
      </c>
    </row>
    <row r="300" spans="1:7" ht="15">
      <c r="A300" s="50" t="s">
        <v>70</v>
      </c>
      <c r="B300" s="46"/>
      <c r="C300" s="47" t="s">
        <v>50</v>
      </c>
      <c r="D300" s="47" t="s">
        <v>39</v>
      </c>
      <c r="E300" s="55" t="s">
        <v>118</v>
      </c>
      <c r="F300" s="47"/>
      <c r="G300" s="49">
        <f>SUM(G302)</f>
        <v>1037.258</v>
      </c>
    </row>
    <row r="301" spans="1:7" ht="15">
      <c r="A301" s="50" t="s">
        <v>70</v>
      </c>
      <c r="B301" s="46"/>
      <c r="C301" s="47" t="s">
        <v>50</v>
      </c>
      <c r="D301" s="47" t="s">
        <v>39</v>
      </c>
      <c r="E301" s="55" t="s">
        <v>119</v>
      </c>
      <c r="F301" s="47"/>
      <c r="G301" s="49"/>
    </row>
    <row r="302" spans="1:7" ht="15">
      <c r="A302" s="50" t="s">
        <v>70</v>
      </c>
      <c r="B302" s="46"/>
      <c r="C302" s="47" t="s">
        <v>50</v>
      </c>
      <c r="D302" s="47" t="s">
        <v>39</v>
      </c>
      <c r="E302" s="58" t="s">
        <v>153</v>
      </c>
      <c r="F302" s="47"/>
      <c r="G302" s="49">
        <f>SUM(G304)</f>
        <v>1037.258</v>
      </c>
    </row>
    <row r="303" spans="1:7" ht="15">
      <c r="A303" s="46" t="s">
        <v>29</v>
      </c>
      <c r="B303" s="46"/>
      <c r="C303" s="47" t="s">
        <v>50</v>
      </c>
      <c r="D303" s="47" t="s">
        <v>39</v>
      </c>
      <c r="E303" s="58" t="s">
        <v>184</v>
      </c>
      <c r="F303" s="47"/>
      <c r="G303" s="49">
        <f>G304</f>
        <v>1037.258</v>
      </c>
    </row>
    <row r="304" spans="1:7" ht="15">
      <c r="A304" s="41" t="s">
        <v>98</v>
      </c>
      <c r="B304" s="41"/>
      <c r="C304" s="47" t="s">
        <v>50</v>
      </c>
      <c r="D304" s="47" t="s">
        <v>39</v>
      </c>
      <c r="E304" s="58" t="s">
        <v>184</v>
      </c>
      <c r="F304" s="47" t="s">
        <v>200</v>
      </c>
      <c r="G304" s="49">
        <f>1037258/1000</f>
        <v>1037.258</v>
      </c>
    </row>
    <row r="305" spans="1:7" ht="15">
      <c r="A305" s="66" t="s">
        <v>185</v>
      </c>
      <c r="B305" s="66">
        <v>911</v>
      </c>
      <c r="C305" s="44" t="s">
        <v>50</v>
      </c>
      <c r="D305" s="44" t="s">
        <v>41</v>
      </c>
      <c r="E305" s="58"/>
      <c r="F305" s="47"/>
      <c r="G305" s="49">
        <f>G310+G311</f>
        <v>86</v>
      </c>
    </row>
    <row r="306" spans="1:7" ht="30">
      <c r="A306" s="50" t="s">
        <v>186</v>
      </c>
      <c r="B306" s="66"/>
      <c r="C306" s="47" t="s">
        <v>50</v>
      </c>
      <c r="D306" s="47" t="s">
        <v>41</v>
      </c>
      <c r="E306" s="58" t="s">
        <v>209</v>
      </c>
      <c r="F306" s="47"/>
      <c r="G306" s="49">
        <f>G307</f>
        <v>86</v>
      </c>
    </row>
    <row r="307" spans="1:7" ht="30">
      <c r="A307" s="50" t="s">
        <v>233</v>
      </c>
      <c r="B307" s="41"/>
      <c r="C307" s="47" t="s">
        <v>50</v>
      </c>
      <c r="D307" s="47" t="s">
        <v>41</v>
      </c>
      <c r="E307" s="58" t="s">
        <v>187</v>
      </c>
      <c r="F307" s="47"/>
      <c r="G307" s="49">
        <f>G310</f>
        <v>86</v>
      </c>
    </row>
    <row r="308" spans="1:7" ht="30">
      <c r="A308" s="50" t="s">
        <v>188</v>
      </c>
      <c r="B308" s="41"/>
      <c r="C308" s="47" t="s">
        <v>50</v>
      </c>
      <c r="D308" s="47" t="s">
        <v>41</v>
      </c>
      <c r="E308" s="58" t="s">
        <v>189</v>
      </c>
      <c r="F308" s="47"/>
      <c r="G308" s="49">
        <f>G310</f>
        <v>86</v>
      </c>
    </row>
    <row r="309" spans="1:7" ht="15">
      <c r="A309" s="50" t="s">
        <v>234</v>
      </c>
      <c r="B309" s="41"/>
      <c r="C309" s="47" t="s">
        <v>50</v>
      </c>
      <c r="D309" s="47" t="s">
        <v>41</v>
      </c>
      <c r="E309" s="58" t="s">
        <v>190</v>
      </c>
      <c r="F309" s="47"/>
      <c r="G309" s="49">
        <f>G310</f>
        <v>86</v>
      </c>
    </row>
    <row r="310" spans="1:7" ht="15">
      <c r="A310" s="50" t="s">
        <v>234</v>
      </c>
      <c r="B310" s="41"/>
      <c r="C310" s="47" t="s">
        <v>50</v>
      </c>
      <c r="D310" s="47" t="s">
        <v>41</v>
      </c>
      <c r="E310" s="58" t="s">
        <v>190</v>
      </c>
      <c r="F310" s="47" t="s">
        <v>201</v>
      </c>
      <c r="G310" s="49">
        <f>50+5+31</f>
        <v>86</v>
      </c>
    </row>
    <row r="311" spans="1:7" ht="15" hidden="1">
      <c r="A311" s="50" t="s">
        <v>70</v>
      </c>
      <c r="B311" s="46"/>
      <c r="C311" s="47" t="s">
        <v>50</v>
      </c>
      <c r="D311" s="47" t="s">
        <v>41</v>
      </c>
      <c r="E311" s="55" t="s">
        <v>118</v>
      </c>
      <c r="F311" s="47"/>
      <c r="G311" s="49">
        <f>G312</f>
        <v>0</v>
      </c>
    </row>
    <row r="312" spans="1:7" ht="15" hidden="1">
      <c r="A312" s="50" t="s">
        <v>70</v>
      </c>
      <c r="B312" s="46"/>
      <c r="C312" s="47" t="s">
        <v>50</v>
      </c>
      <c r="D312" s="47" t="s">
        <v>41</v>
      </c>
      <c r="E312" s="55" t="s">
        <v>119</v>
      </c>
      <c r="F312" s="47"/>
      <c r="G312" s="49">
        <f>G313</f>
        <v>0</v>
      </c>
    </row>
    <row r="313" spans="1:7" ht="15" hidden="1">
      <c r="A313" s="50" t="s">
        <v>70</v>
      </c>
      <c r="B313" s="46"/>
      <c r="C313" s="47" t="s">
        <v>50</v>
      </c>
      <c r="D313" s="47" t="s">
        <v>41</v>
      </c>
      <c r="E313" s="58" t="s">
        <v>153</v>
      </c>
      <c r="F313" s="47"/>
      <c r="G313" s="49">
        <f>G314</f>
        <v>0</v>
      </c>
    </row>
    <row r="314" spans="1:7" ht="15" hidden="1">
      <c r="A314" s="50" t="s">
        <v>234</v>
      </c>
      <c r="B314" s="46"/>
      <c r="C314" s="47" t="s">
        <v>50</v>
      </c>
      <c r="D314" s="47" t="s">
        <v>41</v>
      </c>
      <c r="E314" s="58" t="s">
        <v>276</v>
      </c>
      <c r="F314" s="47"/>
      <c r="G314" s="49">
        <f>G315</f>
        <v>0</v>
      </c>
    </row>
    <row r="315" spans="1:7" ht="30" hidden="1">
      <c r="A315" s="46" t="s">
        <v>110</v>
      </c>
      <c r="B315" s="46"/>
      <c r="C315" s="47" t="s">
        <v>50</v>
      </c>
      <c r="D315" s="47" t="s">
        <v>41</v>
      </c>
      <c r="E315" s="58" t="s">
        <v>276</v>
      </c>
      <c r="F315" s="47" t="s">
        <v>111</v>
      </c>
      <c r="G315" s="49">
        <f>10+10+11-31</f>
        <v>0</v>
      </c>
    </row>
    <row r="316" spans="1:7" ht="14.25">
      <c r="A316" s="42" t="s">
        <v>10</v>
      </c>
      <c r="B316" s="43">
        <v>911</v>
      </c>
      <c r="C316" s="44" t="s">
        <v>43</v>
      </c>
      <c r="D316" s="44" t="s">
        <v>40</v>
      </c>
      <c r="E316" s="43"/>
      <c r="F316" s="43"/>
      <c r="G316" s="45">
        <f>G317</f>
        <v>134.83499999999998</v>
      </c>
    </row>
    <row r="317" spans="1:7" ht="15">
      <c r="A317" s="46" t="s">
        <v>30</v>
      </c>
      <c r="B317" s="46"/>
      <c r="C317" s="71" t="s">
        <v>43</v>
      </c>
      <c r="D317" s="71" t="s">
        <v>48</v>
      </c>
      <c r="E317" s="72"/>
      <c r="F317" s="72"/>
      <c r="G317" s="49">
        <f>G319+G323</f>
        <v>134.83499999999998</v>
      </c>
    </row>
    <row r="318" spans="1:7" ht="30">
      <c r="A318" s="50" t="s">
        <v>166</v>
      </c>
      <c r="B318" s="46"/>
      <c r="C318" s="71" t="s">
        <v>43</v>
      </c>
      <c r="D318" s="71" t="s">
        <v>48</v>
      </c>
      <c r="E318" s="58" t="s">
        <v>167</v>
      </c>
      <c r="F318" s="72"/>
      <c r="G318" s="49">
        <f>G319</f>
        <v>34.920999999999999</v>
      </c>
    </row>
    <row r="319" spans="1:7" ht="60">
      <c r="A319" s="60" t="s">
        <v>191</v>
      </c>
      <c r="B319" s="46"/>
      <c r="C319" s="71" t="s">
        <v>43</v>
      </c>
      <c r="D319" s="71" t="s">
        <v>48</v>
      </c>
      <c r="E319" s="58" t="s">
        <v>192</v>
      </c>
      <c r="F319" s="71"/>
      <c r="G319" s="49">
        <f>G322</f>
        <v>34.920999999999999</v>
      </c>
    </row>
    <row r="320" spans="1:7" ht="30">
      <c r="A320" s="50" t="s">
        <v>193</v>
      </c>
      <c r="B320" s="46"/>
      <c r="C320" s="71" t="s">
        <v>43</v>
      </c>
      <c r="D320" s="71" t="s">
        <v>48</v>
      </c>
      <c r="E320" s="58" t="s">
        <v>194</v>
      </c>
      <c r="F320" s="71"/>
      <c r="G320" s="49">
        <f>G321</f>
        <v>34.920999999999999</v>
      </c>
    </row>
    <row r="321" spans="1:7" ht="15">
      <c r="A321" s="46" t="s">
        <v>11</v>
      </c>
      <c r="B321" s="46"/>
      <c r="C321" s="71" t="s">
        <v>43</v>
      </c>
      <c r="D321" s="71" t="s">
        <v>48</v>
      </c>
      <c r="E321" s="58" t="s">
        <v>195</v>
      </c>
      <c r="F321" s="71"/>
      <c r="G321" s="49">
        <f>G322</f>
        <v>34.920999999999999</v>
      </c>
    </row>
    <row r="322" spans="1:7" ht="30">
      <c r="A322" s="46" t="s">
        <v>110</v>
      </c>
      <c r="B322" s="64"/>
      <c r="C322" s="71" t="s">
        <v>43</v>
      </c>
      <c r="D322" s="71" t="s">
        <v>48</v>
      </c>
      <c r="E322" s="58" t="s">
        <v>195</v>
      </c>
      <c r="F322" s="47" t="s">
        <v>111</v>
      </c>
      <c r="G322" s="49">
        <f>44+6.921-16</f>
        <v>34.920999999999999</v>
      </c>
    </row>
    <row r="323" spans="1:7" ht="45">
      <c r="A323" s="51" t="s">
        <v>260</v>
      </c>
      <c r="B323" s="46"/>
      <c r="C323" s="71" t="s">
        <v>43</v>
      </c>
      <c r="D323" s="71" t="s">
        <v>48</v>
      </c>
      <c r="E323" s="58" t="s">
        <v>259</v>
      </c>
      <c r="F323" s="72"/>
      <c r="G323" s="49">
        <f>G324</f>
        <v>99.913999999999987</v>
      </c>
    </row>
    <row r="324" spans="1:7" ht="60">
      <c r="A324" s="51" t="s">
        <v>262</v>
      </c>
      <c r="B324" s="46"/>
      <c r="C324" s="71" t="s">
        <v>43</v>
      </c>
      <c r="D324" s="71" t="s">
        <v>48</v>
      </c>
      <c r="E324" s="58" t="s">
        <v>261</v>
      </c>
      <c r="F324" s="72"/>
      <c r="G324" s="49">
        <f>G325</f>
        <v>99.913999999999987</v>
      </c>
    </row>
    <row r="325" spans="1:7" ht="30">
      <c r="A325" s="46" t="s">
        <v>273</v>
      </c>
      <c r="B325" s="46"/>
      <c r="C325" s="71" t="s">
        <v>43</v>
      </c>
      <c r="D325" s="71" t="s">
        <v>48</v>
      </c>
      <c r="E325" s="58" t="s">
        <v>271</v>
      </c>
      <c r="F325" s="72"/>
      <c r="G325" s="49">
        <f>G326+G328</f>
        <v>99.913999999999987</v>
      </c>
    </row>
    <row r="326" spans="1:7" ht="30">
      <c r="A326" s="46" t="s">
        <v>270</v>
      </c>
      <c r="B326" s="46"/>
      <c r="C326" s="71" t="s">
        <v>43</v>
      </c>
      <c r="D326" s="71" t="s">
        <v>48</v>
      </c>
      <c r="E326" s="58" t="s">
        <v>272</v>
      </c>
      <c r="F326" s="72"/>
      <c r="G326" s="49">
        <f>G327</f>
        <v>59.913999999999987</v>
      </c>
    </row>
    <row r="327" spans="1:7" ht="30">
      <c r="A327" s="46" t="s">
        <v>110</v>
      </c>
      <c r="B327" s="46"/>
      <c r="C327" s="71" t="s">
        <v>43</v>
      </c>
      <c r="D327" s="71" t="s">
        <v>48</v>
      </c>
      <c r="E327" s="58" t="s">
        <v>272</v>
      </c>
      <c r="F327" s="47" t="s">
        <v>111</v>
      </c>
      <c r="G327" s="49">
        <f>360-300.086</f>
        <v>59.913999999999987</v>
      </c>
    </row>
    <row r="328" spans="1:7" ht="30">
      <c r="A328" s="46" t="s">
        <v>280</v>
      </c>
      <c r="B328" s="46"/>
      <c r="C328" s="71" t="s">
        <v>43</v>
      </c>
      <c r="D328" s="71" t="s">
        <v>48</v>
      </c>
      <c r="E328" s="58" t="s">
        <v>281</v>
      </c>
      <c r="F328" s="72"/>
      <c r="G328" s="49">
        <f>G329</f>
        <v>40</v>
      </c>
    </row>
    <row r="329" spans="1:7" ht="30">
      <c r="A329" s="46" t="s">
        <v>110</v>
      </c>
      <c r="B329" s="46"/>
      <c r="C329" s="71" t="s">
        <v>43</v>
      </c>
      <c r="D329" s="71" t="s">
        <v>48</v>
      </c>
      <c r="E329" s="58" t="s">
        <v>281</v>
      </c>
      <c r="F329" s="47" t="s">
        <v>111</v>
      </c>
      <c r="G329" s="49">
        <v>40</v>
      </c>
    </row>
  </sheetData>
  <mergeCells count="7">
    <mergeCell ref="A7:G7"/>
    <mergeCell ref="D1:G1"/>
    <mergeCell ref="D2:G2"/>
    <mergeCell ref="D3:G3"/>
    <mergeCell ref="D5:G5"/>
    <mergeCell ref="A6:G6"/>
    <mergeCell ref="D4:G4"/>
  </mergeCells>
  <phoneticPr fontId="0" type="noConversion"/>
  <pageMargins left="0.94488188976377963" right="0.19685039370078741" top="0.34" bottom="0.24" header="0.51181102362204722" footer="0.51181102362204722"/>
  <pageSetup paperSize="9" scale="70" fitToHeight="3" orientation="portrait" blackAndWhite="1" r:id="rId1"/>
  <headerFooter alignWithMargins="0">
    <oddFooter>&amp;R&amp;P</oddFooter>
  </headerFooter>
  <cellWatches>
    <cellWatch r="G1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6</vt:lpstr>
      <vt:lpstr>7</vt:lpstr>
      <vt:lpstr>'6'!Заголовки_для_печати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2017-01-09T08:57:05Z</cp:lastPrinted>
  <dcterms:created xsi:type="dcterms:W3CDTF">2007-09-04T08:08:49Z</dcterms:created>
  <dcterms:modified xsi:type="dcterms:W3CDTF">2017-01-09T09:01:45Z</dcterms:modified>
</cp:coreProperties>
</file>