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алентина\Downloads\"/>
    </mc:Choice>
  </mc:AlternateContent>
  <bookViews>
    <workbookView xWindow="0" yWindow="0" windowWidth="21570" windowHeight="8055" tabRatio="440" activeTab="2"/>
  </bookViews>
  <sheets>
    <sheet name="5" sheetId="14" r:id="rId1"/>
    <sheet name="6" sheetId="13" r:id="rId2"/>
    <sheet name="7" sheetId="16" r:id="rId3"/>
    <sheet name="Лист1" sheetId="15" r:id="rId4"/>
  </sheets>
  <externalReferences>
    <externalReference r:id="rId5"/>
  </externalReferences>
  <definedNames>
    <definedName name="_xlnm._FilterDatabase" localSheetId="0" hidden="1">'5'!$A$9:$D$39</definedName>
    <definedName name="_xlnm._FilterDatabase" localSheetId="1" hidden="1">'6'!$A$12:$J$250</definedName>
    <definedName name="_xlnm._FilterDatabase" localSheetId="2" hidden="1">'7'!$A$11:$I$236</definedName>
    <definedName name="_xlnm.Print_Titles" localSheetId="0">'5'!$9:$12</definedName>
    <definedName name="_xlnm.Print_Titles" localSheetId="1">'6'!$10:$11</definedName>
    <definedName name="_xlnm.Print_Titles" localSheetId="2">'7'!$9:$10</definedName>
    <definedName name="_xlnm.Print_Area" localSheetId="0">'5'!$A$1:$F$39</definedName>
    <definedName name="_xlnm.Print_Area" localSheetId="1">'6'!$A$1:$I$255</definedName>
    <definedName name="_xlnm.Print_Area" localSheetId="2">'7'!$A$1:$I$236</definedName>
  </definedNames>
  <calcPr calcId="162913" fullCalcOnLoad="1"/>
</workbook>
</file>

<file path=xl/calcChain.xml><?xml version="1.0" encoding="utf-8"?>
<calcChain xmlns="http://schemas.openxmlformats.org/spreadsheetml/2006/main">
  <c r="H222" i="16" l="1"/>
  <c r="H221" i="16"/>
  <c r="H220" i="16" s="1"/>
  <c r="H219" i="16"/>
  <c r="H218" i="16" s="1"/>
  <c r="H217" i="16" s="1"/>
  <c r="I222" i="16"/>
  <c r="I221" i="16"/>
  <c r="I220" i="16" s="1"/>
  <c r="I219" i="16"/>
  <c r="I218" i="16" s="1"/>
  <c r="I217" i="16" s="1"/>
  <c r="G222" i="16"/>
  <c r="G221" i="16" s="1"/>
  <c r="G220" i="16" s="1"/>
  <c r="G219" i="16" s="1"/>
  <c r="G218" i="16" s="1"/>
  <c r="G217" i="16" s="1"/>
  <c r="G50" i="16"/>
  <c r="G42" i="16"/>
  <c r="G35" i="16"/>
  <c r="G34" i="16"/>
  <c r="I82" i="16"/>
  <c r="H82" i="16"/>
  <c r="H79" i="16" s="1"/>
  <c r="H78" i="16" s="1"/>
  <c r="G82" i="16"/>
  <c r="I80" i="16"/>
  <c r="I79" i="16" s="1"/>
  <c r="I78" i="16" s="1"/>
  <c r="H80" i="16"/>
  <c r="G80" i="16"/>
  <c r="G79" i="16"/>
  <c r="G78" i="16" s="1"/>
  <c r="G241" i="16"/>
  <c r="G240" i="16"/>
  <c r="G239" i="16" s="1"/>
  <c r="G238" i="16"/>
  <c r="G237" i="16" s="1"/>
  <c r="G197" i="13"/>
  <c r="G196" i="13" s="1"/>
  <c r="G211" i="13"/>
  <c r="G49" i="16" s="1"/>
  <c r="G212" i="13"/>
  <c r="G203" i="13"/>
  <c r="G204" i="13"/>
  <c r="G193" i="13"/>
  <c r="G190" i="13" s="1"/>
  <c r="E38" i="14"/>
  <c r="F38" i="14"/>
  <c r="I101" i="13"/>
  <c r="H101" i="13"/>
  <c r="H18" i="13"/>
  <c r="I18" i="13"/>
  <c r="H161" i="13"/>
  <c r="I161" i="13"/>
  <c r="H164" i="13"/>
  <c r="I164" i="13"/>
  <c r="G101" i="13"/>
  <c r="G77" i="16" s="1"/>
  <c r="G243" i="13"/>
  <c r="G242" i="13"/>
  <c r="G241" i="13" s="1"/>
  <c r="G240" i="13"/>
  <c r="G239" i="13" s="1"/>
  <c r="H17" i="13"/>
  <c r="G18" i="13"/>
  <c r="H20" i="13"/>
  <c r="I20" i="13"/>
  <c r="G20" i="13"/>
  <c r="I135" i="13"/>
  <c r="I134" i="13"/>
  <c r="H135" i="13"/>
  <c r="H100" i="16"/>
  <c r="H99" i="16" s="1"/>
  <c r="G135" i="13"/>
  <c r="G134" i="13" s="1"/>
  <c r="H134" i="13"/>
  <c r="I193" i="13"/>
  <c r="H193" i="13"/>
  <c r="I192" i="13"/>
  <c r="H192" i="13"/>
  <c r="G192" i="13"/>
  <c r="G143" i="16"/>
  <c r="G142" i="16" s="1"/>
  <c r="E17" i="14"/>
  <c r="F17" i="14"/>
  <c r="D17" i="14"/>
  <c r="G135" i="16"/>
  <c r="G134" i="16"/>
  <c r="G133" i="16" s="1"/>
  <c r="G132" i="16" s="1"/>
  <c r="G130" i="16"/>
  <c r="G129" i="16"/>
  <c r="G128" i="16" s="1"/>
  <c r="G127" i="16"/>
  <c r="H203" i="13"/>
  <c r="I203" i="13"/>
  <c r="G177" i="13"/>
  <c r="G176" i="13" s="1"/>
  <c r="G175" i="13"/>
  <c r="G174" i="13" s="1"/>
  <c r="G167" i="13"/>
  <c r="G126" i="16" s="1"/>
  <c r="I31" i="13"/>
  <c r="H31" i="13"/>
  <c r="G31" i="13"/>
  <c r="H29" i="13"/>
  <c r="H28" i="13" s="1"/>
  <c r="I29" i="13"/>
  <c r="I154" i="16" s="1"/>
  <c r="I153" i="16" s="1"/>
  <c r="G29" i="13"/>
  <c r="G154" i="16"/>
  <c r="G153" i="16" s="1"/>
  <c r="H236" i="16"/>
  <c r="I236" i="16"/>
  <c r="I235" i="16"/>
  <c r="I234" i="16" s="1"/>
  <c r="I233" i="16" s="1"/>
  <c r="I232" i="16" s="1"/>
  <c r="I231" i="16" s="1"/>
  <c r="I230" i="16" s="1"/>
  <c r="G236" i="16"/>
  <c r="G235" i="16" s="1"/>
  <c r="G234" i="16"/>
  <c r="G233" i="16" s="1"/>
  <c r="G232" i="16" s="1"/>
  <c r="G231" i="16" s="1"/>
  <c r="G230" i="16"/>
  <c r="H216" i="16"/>
  <c r="H215" i="16"/>
  <c r="H214" i="16" s="1"/>
  <c r="H213" i="16" s="1"/>
  <c r="H212" i="16" s="1"/>
  <c r="H211" i="16" s="1"/>
  <c r="I216" i="16"/>
  <c r="I215" i="16"/>
  <c r="I214" i="16" s="1"/>
  <c r="I213" i="16" s="1"/>
  <c r="I212" i="16" s="1"/>
  <c r="I211" i="16"/>
  <c r="G216" i="16"/>
  <c r="G215" i="16"/>
  <c r="G214" i="16" s="1"/>
  <c r="G213" i="16" s="1"/>
  <c r="G212" i="16" s="1"/>
  <c r="G211" i="16" s="1"/>
  <c r="G125" i="16"/>
  <c r="G124" i="16" s="1"/>
  <c r="H123" i="16"/>
  <c r="I123" i="16"/>
  <c r="G123" i="16"/>
  <c r="G122" i="16" s="1"/>
  <c r="G121" i="16" s="1"/>
  <c r="H118" i="16"/>
  <c r="H117" i="16"/>
  <c r="I118" i="16"/>
  <c r="G118" i="16"/>
  <c r="G117" i="16" s="1"/>
  <c r="H115" i="16"/>
  <c r="H114" i="16" s="1"/>
  <c r="H113" i="16" s="1"/>
  <c r="I115" i="16"/>
  <c r="I114" i="16"/>
  <c r="I113" i="16" s="1"/>
  <c r="G115" i="16"/>
  <c r="G114" i="16" s="1"/>
  <c r="G113" i="16" s="1"/>
  <c r="H109" i="16"/>
  <c r="H108" i="16"/>
  <c r="H107" i="16" s="1"/>
  <c r="I109" i="16"/>
  <c r="G109" i="16"/>
  <c r="G108" i="16"/>
  <c r="G107" i="16" s="1"/>
  <c r="H98" i="16"/>
  <c r="I98" i="16"/>
  <c r="I97" i="16"/>
  <c r="G98" i="16"/>
  <c r="H96" i="16"/>
  <c r="H95" i="16" s="1"/>
  <c r="I96" i="16"/>
  <c r="I95" i="16" s="1"/>
  <c r="G96" i="16"/>
  <c r="G95" i="16" s="1"/>
  <c r="H77" i="16"/>
  <c r="H76" i="16" s="1"/>
  <c r="H75" i="16" s="1"/>
  <c r="H74" i="16" s="1"/>
  <c r="I77" i="16"/>
  <c r="I76" i="16" s="1"/>
  <c r="I75" i="16" s="1"/>
  <c r="I74" i="16" s="1"/>
  <c r="H73" i="16"/>
  <c r="H72" i="16" s="1"/>
  <c r="H71" i="16" s="1"/>
  <c r="H70" i="16" s="1"/>
  <c r="H69" i="16" s="1"/>
  <c r="I73" i="16"/>
  <c r="I72" i="16" s="1"/>
  <c r="I71" i="16" s="1"/>
  <c r="I70" i="16" s="1"/>
  <c r="I69" i="16" s="1"/>
  <c r="G73" i="16"/>
  <c r="G72" i="16" s="1"/>
  <c r="G71" i="16" s="1"/>
  <c r="G70" i="16" s="1"/>
  <c r="H67" i="16"/>
  <c r="H66" i="16" s="1"/>
  <c r="H65" i="16" s="1"/>
  <c r="H64" i="16" s="1"/>
  <c r="H63" i="16"/>
  <c r="H62" i="16" s="1"/>
  <c r="I67" i="16"/>
  <c r="I66" i="16" s="1"/>
  <c r="I65" i="16"/>
  <c r="I64" i="16" s="1"/>
  <c r="I63" i="16" s="1"/>
  <c r="I62" i="16" s="1"/>
  <c r="G67" i="16"/>
  <c r="G66" i="16" s="1"/>
  <c r="G65" i="16" s="1"/>
  <c r="G64" i="16" s="1"/>
  <c r="G63" i="16"/>
  <c r="G62" i="16" s="1"/>
  <c r="H61" i="16"/>
  <c r="I61" i="16"/>
  <c r="G61" i="16"/>
  <c r="H60" i="16"/>
  <c r="I60" i="16"/>
  <c r="G60" i="16"/>
  <c r="G59" i="16"/>
  <c r="G58" i="16" s="1"/>
  <c r="G57" i="16"/>
  <c r="H56" i="16"/>
  <c r="H55" i="16"/>
  <c r="H54" i="16" s="1"/>
  <c r="H53" i="16" s="1"/>
  <c r="I56" i="16"/>
  <c r="I55" i="16"/>
  <c r="I54" i="16" s="1"/>
  <c r="I53" i="16"/>
  <c r="G56" i="16"/>
  <c r="H25" i="16"/>
  <c r="H24" i="16" s="1"/>
  <c r="H23" i="16" s="1"/>
  <c r="H22" i="16" s="1"/>
  <c r="H21" i="16"/>
  <c r="I25" i="16"/>
  <c r="I24" i="16"/>
  <c r="I23" i="16" s="1"/>
  <c r="I22" i="16" s="1"/>
  <c r="I21" i="16" s="1"/>
  <c r="G25" i="16"/>
  <c r="G24" i="16" s="1"/>
  <c r="G23" i="16" s="1"/>
  <c r="G22" i="16" s="1"/>
  <c r="G21" i="16"/>
  <c r="I47" i="16"/>
  <c r="H41" i="16"/>
  <c r="I41" i="16"/>
  <c r="G41" i="16"/>
  <c r="H19" i="16"/>
  <c r="I19" i="16"/>
  <c r="I18" i="16" s="1"/>
  <c r="I17" i="16" s="1"/>
  <c r="I16" i="16" s="1"/>
  <c r="I15" i="16" s="1"/>
  <c r="I14" i="16" s="1"/>
  <c r="I13" i="16" s="1"/>
  <c r="G19" i="16"/>
  <c r="H201" i="16"/>
  <c r="G201" i="16"/>
  <c r="H194" i="16"/>
  <c r="H193" i="16" s="1"/>
  <c r="I194" i="16"/>
  <c r="G194" i="16"/>
  <c r="G193" i="16"/>
  <c r="H192" i="16"/>
  <c r="H191" i="16"/>
  <c r="I192" i="16"/>
  <c r="I191" i="16"/>
  <c r="G192" i="16"/>
  <c r="H190" i="16"/>
  <c r="H189" i="16" s="1"/>
  <c r="I190" i="16"/>
  <c r="G190" i="16"/>
  <c r="G189" i="16"/>
  <c r="H188" i="16"/>
  <c r="I188" i="16"/>
  <c r="I187" i="16" s="1"/>
  <c r="G188" i="16"/>
  <c r="G187" i="16" s="1"/>
  <c r="H186" i="16"/>
  <c r="H185" i="16" s="1"/>
  <c r="I186" i="16"/>
  <c r="I185" i="16" s="1"/>
  <c r="G186" i="16"/>
  <c r="G185" i="16" s="1"/>
  <c r="H180" i="16"/>
  <c r="I180" i="16"/>
  <c r="I179" i="16"/>
  <c r="G180" i="16"/>
  <c r="H178" i="16"/>
  <c r="H177" i="16" s="1"/>
  <c r="I178" i="16"/>
  <c r="G178" i="16"/>
  <c r="G177" i="16"/>
  <c r="H175" i="16"/>
  <c r="I175" i="16"/>
  <c r="G175" i="16"/>
  <c r="H176" i="16"/>
  <c r="I176" i="16"/>
  <c r="G176" i="16"/>
  <c r="G174" i="16" s="1"/>
  <c r="H169" i="16"/>
  <c r="H168" i="16" s="1"/>
  <c r="H167" i="16" s="1"/>
  <c r="H166" i="16" s="1"/>
  <c r="H165" i="16" s="1"/>
  <c r="H164" i="16" s="1"/>
  <c r="I169" i="16"/>
  <c r="I168" i="16" s="1"/>
  <c r="I167" i="16"/>
  <c r="I166" i="16" s="1"/>
  <c r="I165" i="16" s="1"/>
  <c r="I164" i="16" s="1"/>
  <c r="G169" i="16"/>
  <c r="G168" i="16" s="1"/>
  <c r="G167" i="16" s="1"/>
  <c r="G166" i="16" s="1"/>
  <c r="G165" i="16" s="1"/>
  <c r="G164" i="16" s="1"/>
  <c r="H163" i="16"/>
  <c r="H162" i="16" s="1"/>
  <c r="H161" i="16"/>
  <c r="H160" i="16" s="1"/>
  <c r="H159" i="16" s="1"/>
  <c r="H158" i="16" s="1"/>
  <c r="I163" i="16"/>
  <c r="G163" i="16"/>
  <c r="G162" i="16"/>
  <c r="G161" i="16" s="1"/>
  <c r="G160" i="16" s="1"/>
  <c r="G159" i="16" s="1"/>
  <c r="G158" i="16" s="1"/>
  <c r="H157" i="16"/>
  <c r="I157" i="16"/>
  <c r="G157" i="16"/>
  <c r="H156" i="16"/>
  <c r="I156" i="16"/>
  <c r="G156" i="16"/>
  <c r="I151" i="16"/>
  <c r="I150" i="16"/>
  <c r="I149" i="16" s="1"/>
  <c r="I148" i="16" s="1"/>
  <c r="I147" i="16" s="1"/>
  <c r="H151" i="16"/>
  <c r="H150" i="16" s="1"/>
  <c r="H149" i="16" s="1"/>
  <c r="H148" i="16" s="1"/>
  <c r="H147" i="16" s="1"/>
  <c r="G151" i="16"/>
  <c r="G150" i="16"/>
  <c r="G149" i="16" s="1"/>
  <c r="G148" i="16" s="1"/>
  <c r="G147" i="16" s="1"/>
  <c r="H143" i="16"/>
  <c r="H145" i="16"/>
  <c r="H144" i="16"/>
  <c r="I145" i="16"/>
  <c r="I144" i="16"/>
  <c r="G145" i="16"/>
  <c r="G144" i="16"/>
  <c r="H33" i="16"/>
  <c r="I33" i="16"/>
  <c r="H209" i="13"/>
  <c r="H47" i="16"/>
  <c r="I211" i="13"/>
  <c r="I49" i="16"/>
  <c r="H211" i="13"/>
  <c r="H49" i="16"/>
  <c r="G209" i="13"/>
  <c r="H172" i="13"/>
  <c r="H171" i="13" s="1"/>
  <c r="H170" i="13"/>
  <c r="H169" i="13" s="1"/>
  <c r="I172" i="13"/>
  <c r="I171" i="13" s="1"/>
  <c r="I170" i="13"/>
  <c r="I169" i="13" s="1"/>
  <c r="G172" i="13"/>
  <c r="G171" i="13" s="1"/>
  <c r="G170" i="13"/>
  <c r="G169" i="13" s="1"/>
  <c r="H201" i="13"/>
  <c r="H39" i="16" s="1"/>
  <c r="H38" i="16"/>
  <c r="I201" i="13"/>
  <c r="I39" i="16"/>
  <c r="I38" i="16" s="1"/>
  <c r="G201" i="13"/>
  <c r="H202" i="13"/>
  <c r="H40" i="16" s="1"/>
  <c r="I202" i="13"/>
  <c r="I40" i="16" s="1"/>
  <c r="G202" i="13"/>
  <c r="G40" i="16" s="1"/>
  <c r="G210" i="13"/>
  <c r="G48" i="16" s="1"/>
  <c r="H210" i="13"/>
  <c r="H48" i="16" s="1"/>
  <c r="I210" i="13"/>
  <c r="I48" i="16" s="1"/>
  <c r="G33" i="16"/>
  <c r="H32" i="16"/>
  <c r="I32" i="16"/>
  <c r="G32" i="16"/>
  <c r="H191" i="13"/>
  <c r="H31" i="16" s="1"/>
  <c r="H30" i="16" s="1"/>
  <c r="H29" i="16" s="1"/>
  <c r="H28" i="16" s="1"/>
  <c r="I191" i="13"/>
  <c r="I31" i="16"/>
  <c r="G191" i="13"/>
  <c r="G31" i="16"/>
  <c r="G159" i="13"/>
  <c r="H159" i="13"/>
  <c r="I159" i="13"/>
  <c r="H147" i="13"/>
  <c r="H106" i="16" s="1"/>
  <c r="H105" i="16" s="1"/>
  <c r="H104" i="16" s="1"/>
  <c r="H103" i="16" s="1"/>
  <c r="H102" i="16" s="1"/>
  <c r="H101" i="16" s="1"/>
  <c r="I147" i="13"/>
  <c r="I106" i="16" s="1"/>
  <c r="I105" i="16" s="1"/>
  <c r="I104" i="16" s="1"/>
  <c r="H146" i="13"/>
  <c r="I146" i="13"/>
  <c r="G147" i="13"/>
  <c r="G106" i="16" s="1"/>
  <c r="G105" i="16" s="1"/>
  <c r="G104" i="16" s="1"/>
  <c r="G104" i="13"/>
  <c r="H82" i="13"/>
  <c r="H200" i="16"/>
  <c r="H81" i="13"/>
  <c r="H80" i="13"/>
  <c r="H79" i="13" s="1"/>
  <c r="H78" i="13" s="1"/>
  <c r="H77" i="13" s="1"/>
  <c r="E21" i="14" s="1"/>
  <c r="E20" i="14" s="1"/>
  <c r="G82" i="13"/>
  <c r="G200" i="16" s="1"/>
  <c r="G199" i="16" s="1"/>
  <c r="G198" i="16" s="1"/>
  <c r="G197" i="16" s="1"/>
  <c r="G196" i="16" s="1"/>
  <c r="G195" i="16" s="1"/>
  <c r="I81" i="13"/>
  <c r="I80" i="13"/>
  <c r="I79" i="13" s="1"/>
  <c r="I78" i="13" s="1"/>
  <c r="I77" i="13" s="1"/>
  <c r="F21" i="14" s="1"/>
  <c r="F20" i="14" s="1"/>
  <c r="G49" i="13"/>
  <c r="G56" i="13"/>
  <c r="G182" i="16"/>
  <c r="G181" i="16" s="1"/>
  <c r="G54" i="13"/>
  <c r="G43" i="13"/>
  <c r="G42" i="13"/>
  <c r="G41" i="13" s="1"/>
  <c r="H30" i="13"/>
  <c r="H219" i="13"/>
  <c r="H209" i="16"/>
  <c r="I209" i="16"/>
  <c r="H207" i="16"/>
  <c r="H206" i="16" s="1"/>
  <c r="H205" i="16" s="1"/>
  <c r="H204" i="16" s="1"/>
  <c r="H203" i="16" s="1"/>
  <c r="H202" i="16" s="1"/>
  <c r="I207" i="16"/>
  <c r="I206" i="16"/>
  <c r="I205" i="16" s="1"/>
  <c r="I204" i="16" s="1"/>
  <c r="I203" i="16" s="1"/>
  <c r="I202" i="16" s="1"/>
  <c r="G207" i="16"/>
  <c r="G209" i="16"/>
  <c r="G206" i="16"/>
  <c r="G205" i="16" s="1"/>
  <c r="G204" i="16" s="1"/>
  <c r="G203" i="16" s="1"/>
  <c r="G202" i="16" s="1"/>
  <c r="H235" i="16"/>
  <c r="H234" i="16" s="1"/>
  <c r="H233" i="16" s="1"/>
  <c r="H232" i="16" s="1"/>
  <c r="H231" i="16" s="1"/>
  <c r="H230" i="16" s="1"/>
  <c r="I177" i="16"/>
  <c r="H179" i="16"/>
  <c r="G179" i="16"/>
  <c r="H187" i="16"/>
  <c r="I189" i="16"/>
  <c r="G191" i="16"/>
  <c r="I193" i="16"/>
  <c r="I162" i="16"/>
  <c r="I161" i="16"/>
  <c r="I160" i="16" s="1"/>
  <c r="I159" i="16" s="1"/>
  <c r="I158" i="16" s="1"/>
  <c r="I155" i="16"/>
  <c r="H142" i="16"/>
  <c r="I117" i="16"/>
  <c r="I108" i="16"/>
  <c r="I107" i="16"/>
  <c r="H97" i="16"/>
  <c r="G97" i="16"/>
  <c r="G90" i="16"/>
  <c r="G89" i="16"/>
  <c r="G88" i="16" s="1"/>
  <c r="G87" i="16" s="1"/>
  <c r="G86" i="16" s="1"/>
  <c r="G76" i="16"/>
  <c r="G75" i="16" s="1"/>
  <c r="G74" i="16" s="1"/>
  <c r="G69" i="16" s="1"/>
  <c r="H18" i="16"/>
  <c r="H17" i="16"/>
  <c r="H16" i="16" s="1"/>
  <c r="H15" i="16" s="1"/>
  <c r="H14" i="16" s="1"/>
  <c r="H13" i="16" s="1"/>
  <c r="G18" i="16"/>
  <c r="G17" i="16"/>
  <c r="G16" i="16" s="1"/>
  <c r="G15" i="16" s="1"/>
  <c r="G14" i="16" s="1"/>
  <c r="G13" i="16" s="1"/>
  <c r="G55" i="16"/>
  <c r="G54" i="16"/>
  <c r="G53" i="16" s="1"/>
  <c r="G115" i="13"/>
  <c r="G114" i="13" s="1"/>
  <c r="G113" i="13" s="1"/>
  <c r="G112" i="13" s="1"/>
  <c r="E23" i="14"/>
  <c r="E22" i="14" s="1"/>
  <c r="F23" i="14"/>
  <c r="F22" i="14" s="1"/>
  <c r="D23" i="14"/>
  <c r="D22" i="14" s="1"/>
  <c r="E26" i="14"/>
  <c r="D26" i="14" s="1"/>
  <c r="H249" i="13"/>
  <c r="G236" i="13"/>
  <c r="G235" i="13"/>
  <c r="G234" i="13" s="1"/>
  <c r="G233" i="13" s="1"/>
  <c r="G232" i="13" s="1"/>
  <c r="G132" i="13"/>
  <c r="G129" i="13" s="1"/>
  <c r="G128" i="13" s="1"/>
  <c r="H132" i="13"/>
  <c r="H129" i="13"/>
  <c r="H128" i="13" s="1"/>
  <c r="H127" i="13" s="1"/>
  <c r="I132" i="13"/>
  <c r="I129" i="13" s="1"/>
  <c r="I128" i="13" s="1"/>
  <c r="I127" i="13" s="1"/>
  <c r="I167" i="13"/>
  <c r="H167" i="13"/>
  <c r="H126" i="16" s="1"/>
  <c r="G166" i="13"/>
  <c r="G164" i="13"/>
  <c r="H122" i="16"/>
  <c r="H121" i="16" s="1"/>
  <c r="I122" i="16"/>
  <c r="I121" i="16" s="1"/>
  <c r="G163" i="13"/>
  <c r="H163" i="13"/>
  <c r="I163" i="13"/>
  <c r="H120" i="16"/>
  <c r="H119" i="16"/>
  <c r="I120" i="16"/>
  <c r="I119" i="16"/>
  <c r="G161" i="13"/>
  <c r="G120" i="16"/>
  <c r="G95" i="13"/>
  <c r="G94" i="13"/>
  <c r="G120" i="13"/>
  <c r="H120" i="13"/>
  <c r="I120" i="13"/>
  <c r="G66" i="13"/>
  <c r="H54" i="13"/>
  <c r="I54" i="13"/>
  <c r="G52" i="13"/>
  <c r="H49" i="13"/>
  <c r="I49" i="13"/>
  <c r="I30" i="13"/>
  <c r="G30" i="13"/>
  <c r="G17" i="13"/>
  <c r="I249" i="13"/>
  <c r="I248" i="13"/>
  <c r="I236" i="13"/>
  <c r="I235" i="13"/>
  <c r="I234" i="13" s="1"/>
  <c r="I233" i="13" s="1"/>
  <c r="I232" i="13" s="1"/>
  <c r="I229" i="13"/>
  <c r="I228" i="13" s="1"/>
  <c r="I227" i="13" s="1"/>
  <c r="I226" i="13" s="1"/>
  <c r="I223" i="13"/>
  <c r="I222" i="13" s="1"/>
  <c r="I221" i="13" s="1"/>
  <c r="I219" i="13"/>
  <c r="I194" i="13"/>
  <c r="I156" i="13"/>
  <c r="I155" i="13"/>
  <c r="I150" i="13"/>
  <c r="I149" i="13"/>
  <c r="I145" i="13" s="1"/>
  <c r="I141" i="13"/>
  <c r="I130" i="13"/>
  <c r="I124" i="13"/>
  <c r="I123" i="13" s="1"/>
  <c r="I122" i="13" s="1"/>
  <c r="I119" i="13" s="1"/>
  <c r="I118" i="13" s="1"/>
  <c r="I117" i="13" s="1"/>
  <c r="I110" i="13"/>
  <c r="I108" i="13"/>
  <c r="I104" i="13"/>
  <c r="I100" i="13"/>
  <c r="I99" i="13" s="1"/>
  <c r="I98" i="13" s="1"/>
  <c r="I96" i="13"/>
  <c r="I95" i="13"/>
  <c r="I94" i="13" s="1"/>
  <c r="I89" i="13"/>
  <c r="I88" i="13"/>
  <c r="I87" i="13"/>
  <c r="I86" i="13" s="1"/>
  <c r="I85" i="13" s="1"/>
  <c r="I84" i="13" s="1"/>
  <c r="I74" i="13"/>
  <c r="I73" i="13" s="1"/>
  <c r="I72" i="13" s="1"/>
  <c r="I71" i="13" s="1"/>
  <c r="I70" i="13" s="1"/>
  <c r="I68" i="13"/>
  <c r="I66" i="13"/>
  <c r="I64" i="13"/>
  <c r="I62" i="13"/>
  <c r="I60" i="13"/>
  <c r="I58" i="13"/>
  <c r="I184" i="16" s="1"/>
  <c r="I183" i="16" s="1"/>
  <c r="I56" i="13"/>
  <c r="I182" i="16"/>
  <c r="I181" i="16" s="1"/>
  <c r="I52" i="13"/>
  <c r="I183" i="13"/>
  <c r="I182" i="13"/>
  <c r="I181" i="13" s="1"/>
  <c r="I180" i="13" s="1"/>
  <c r="F31" i="14" s="1"/>
  <c r="I37" i="13"/>
  <c r="I36" i="13"/>
  <c r="I35" i="13"/>
  <c r="I34" i="13"/>
  <c r="I33" i="13" s="1"/>
  <c r="F18" i="14" s="1"/>
  <c r="I25" i="13"/>
  <c r="I23" i="13"/>
  <c r="I19" i="13"/>
  <c r="I16" i="13"/>
  <c r="I15" i="13" s="1"/>
  <c r="I14" i="13" s="1"/>
  <c r="H236" i="13"/>
  <c r="H235" i="13" s="1"/>
  <c r="H234" i="13" s="1"/>
  <c r="H233" i="13" s="1"/>
  <c r="H232" i="13" s="1"/>
  <c r="E36" i="14" s="1"/>
  <c r="H229" i="13"/>
  <c r="H228" i="13"/>
  <c r="H227" i="13" s="1"/>
  <c r="H226" i="13" s="1"/>
  <c r="H223" i="13"/>
  <c r="H222" i="13"/>
  <c r="H221" i="13" s="1"/>
  <c r="H194" i="13"/>
  <c r="H156" i="13"/>
  <c r="H155" i="13"/>
  <c r="H150" i="13"/>
  <c r="H149" i="13"/>
  <c r="H145" i="13" s="1"/>
  <c r="H141" i="13"/>
  <c r="H130" i="13"/>
  <c r="H124" i="13"/>
  <c r="H123" i="13" s="1"/>
  <c r="H122" i="13" s="1"/>
  <c r="H119" i="13" s="1"/>
  <c r="H118" i="13" s="1"/>
  <c r="H117" i="13" s="1"/>
  <c r="H110" i="13"/>
  <c r="H108" i="13"/>
  <c r="H104" i="13"/>
  <c r="H100" i="13"/>
  <c r="H99" i="13"/>
  <c r="H98" i="13" s="1"/>
  <c r="H96" i="13"/>
  <c r="H95" i="13"/>
  <c r="H94" i="13"/>
  <c r="H89" i="13"/>
  <c r="H74" i="13"/>
  <c r="H73" i="13" s="1"/>
  <c r="H72" i="13" s="1"/>
  <c r="H71" i="13" s="1"/>
  <c r="H70" i="13" s="1"/>
  <c r="H68" i="13"/>
  <c r="H66" i="13"/>
  <c r="H64" i="13"/>
  <c r="H62" i="13"/>
  <c r="H60" i="13"/>
  <c r="H58" i="13"/>
  <c r="H184" i="16" s="1"/>
  <c r="H183" i="16" s="1"/>
  <c r="H56" i="13"/>
  <c r="H182" i="16"/>
  <c r="H181" i="16" s="1"/>
  <c r="H52" i="13"/>
  <c r="H183" i="13"/>
  <c r="H182" i="13"/>
  <c r="H181" i="13" s="1"/>
  <c r="H180" i="13" s="1"/>
  <c r="H37" i="13"/>
  <c r="H36" i="13"/>
  <c r="H35" i="13"/>
  <c r="H34" i="13"/>
  <c r="H33" i="13" s="1"/>
  <c r="E18" i="14" s="1"/>
  <c r="H25" i="13"/>
  <c r="H23" i="13"/>
  <c r="H24" i="13" s="1"/>
  <c r="H19" i="13"/>
  <c r="H16" i="13" s="1"/>
  <c r="H15" i="13" s="1"/>
  <c r="H14" i="13" s="1"/>
  <c r="E15" i="14" s="1"/>
  <c r="G100" i="13"/>
  <c r="G99" i="13"/>
  <c r="G98" i="13" s="1"/>
  <c r="G146" i="13"/>
  <c r="G223" i="13"/>
  <c r="G222" i="13"/>
  <c r="G221" i="13" s="1"/>
  <c r="G138" i="13"/>
  <c r="G137" i="13" s="1"/>
  <c r="G136" i="13" s="1"/>
  <c r="G124" i="13"/>
  <c r="G123" i="13"/>
  <c r="G122" i="13" s="1"/>
  <c r="G119" i="13" s="1"/>
  <c r="G118" i="13" s="1"/>
  <c r="G117" i="13" s="1"/>
  <c r="G229" i="13"/>
  <c r="G228" i="13"/>
  <c r="G227" i="13" s="1"/>
  <c r="G226" i="13" s="1"/>
  <c r="G62" i="13"/>
  <c r="G150" i="13"/>
  <c r="G149" i="13" s="1"/>
  <c r="G145" i="13" s="1"/>
  <c r="G143" i="13" s="1"/>
  <c r="D29" i="14" s="1"/>
  <c r="G219" i="13"/>
  <c r="G58" i="13"/>
  <c r="G184" i="16" s="1"/>
  <c r="G183" i="16" s="1"/>
  <c r="G28" i="13"/>
  <c r="G27" i="13"/>
  <c r="G182" i="13"/>
  <c r="G181" i="13"/>
  <c r="G180" i="13" s="1"/>
  <c r="G247" i="13"/>
  <c r="G245" i="13" s="1"/>
  <c r="G110" i="13"/>
  <c r="G108" i="13"/>
  <c r="G194" i="13"/>
  <c r="G103" i="13"/>
  <c r="G102" i="13" s="1"/>
  <c r="G74" i="13"/>
  <c r="G73" i="13" s="1"/>
  <c r="G72" i="13" s="1"/>
  <c r="G71" i="13" s="1"/>
  <c r="G70" i="13" s="1"/>
  <c r="G156" i="13"/>
  <c r="G154" i="13"/>
  <c r="G89" i="13"/>
  <c r="G130" i="13"/>
  <c r="G25" i="13"/>
  <c r="G23" i="13"/>
  <c r="G24" i="13" s="1"/>
  <c r="G183" i="13"/>
  <c r="G19" i="13"/>
  <c r="G16" i="13"/>
  <c r="G15" i="13" s="1"/>
  <c r="G14" i="13" s="1"/>
  <c r="D15" i="14" s="1"/>
  <c r="G35" i="13"/>
  <c r="G34" i="13" s="1"/>
  <c r="G33" i="13" s="1"/>
  <c r="D18" i="14" s="1"/>
  <c r="G60" i="13"/>
  <c r="G47" i="13" s="1"/>
  <c r="G68" i="13"/>
  <c r="G64" i="13"/>
  <c r="G96" i="13"/>
  <c r="G37" i="13"/>
  <c r="G36" i="13" s="1"/>
  <c r="G141" i="13"/>
  <c r="G88" i="13"/>
  <c r="G87" i="13"/>
  <c r="G86" i="13" s="1"/>
  <c r="G85" i="13" s="1"/>
  <c r="G84" i="13" s="1"/>
  <c r="I103" i="13"/>
  <c r="I102" i="13" s="1"/>
  <c r="I138" i="13"/>
  <c r="I137" i="13" s="1"/>
  <c r="I136" i="13" s="1"/>
  <c r="I208" i="13"/>
  <c r="I207" i="13"/>
  <c r="I206" i="13" s="1"/>
  <c r="H47" i="13"/>
  <c r="H48" i="13"/>
  <c r="G249" i="13"/>
  <c r="G248" i="13"/>
  <c r="H88" i="13"/>
  <c r="H87" i="13"/>
  <c r="H86" i="13" s="1"/>
  <c r="H85" i="13" s="1"/>
  <c r="H84" i="13" s="1"/>
  <c r="H103" i="13"/>
  <c r="H102" i="13" s="1"/>
  <c r="H138" i="13"/>
  <c r="H137" i="13" s="1"/>
  <c r="H136" i="13" s="1"/>
  <c r="H126" i="13" s="1"/>
  <c r="I247" i="13"/>
  <c r="G218" i="13"/>
  <c r="G217" i="13" s="1"/>
  <c r="I218" i="13"/>
  <c r="I217" i="13"/>
  <c r="I246" i="13"/>
  <c r="G107" i="13"/>
  <c r="G106" i="13" s="1"/>
  <c r="G155" i="13"/>
  <c r="H154" i="13"/>
  <c r="H107" i="13"/>
  <c r="H106" i="13" s="1"/>
  <c r="I47" i="13"/>
  <c r="I48" i="13" s="1"/>
  <c r="I190" i="13"/>
  <c r="I189" i="13" s="1"/>
  <c r="I188" i="13" s="1"/>
  <c r="H208" i="13"/>
  <c r="H207" i="13"/>
  <c r="H206" i="13" s="1"/>
  <c r="H248" i="13"/>
  <c r="H246" i="13"/>
  <c r="I245" i="13"/>
  <c r="F39" i="14" s="1"/>
  <c r="F37" i="14" s="1"/>
  <c r="I200" i="13"/>
  <c r="I199" i="13" s="1"/>
  <c r="I198" i="13" s="1"/>
  <c r="H218" i="13"/>
  <c r="H217" i="13"/>
  <c r="H247" i="13"/>
  <c r="H245" i="13"/>
  <c r="H190" i="13"/>
  <c r="H189" i="13" s="1"/>
  <c r="H188" i="13" s="1"/>
  <c r="H200" i="13"/>
  <c r="H199" i="13"/>
  <c r="H198" i="13" s="1"/>
  <c r="H46" i="13"/>
  <c r="H45" i="13"/>
  <c r="E19" i="14" s="1"/>
  <c r="G246" i="13"/>
  <c r="G158" i="13"/>
  <c r="I158" i="13"/>
  <c r="I153" i="13" s="1"/>
  <c r="I152" i="13" s="1"/>
  <c r="F30" i="14" s="1"/>
  <c r="H158" i="13"/>
  <c r="I154" i="13"/>
  <c r="H166" i="13"/>
  <c r="I166" i="13"/>
  <c r="I126" i="16"/>
  <c r="I125" i="16"/>
  <c r="I124" i="16" s="1"/>
  <c r="H154" i="16"/>
  <c r="H153" i="16" s="1"/>
  <c r="H59" i="16"/>
  <c r="H58" i="16" s="1"/>
  <c r="H57" i="16" s="1"/>
  <c r="I100" i="16"/>
  <c r="I99" i="16"/>
  <c r="G81" i="13"/>
  <c r="G80" i="13"/>
  <c r="G79" i="13" s="1"/>
  <c r="G78" i="13" s="1"/>
  <c r="G77" i="13" s="1"/>
  <c r="D21" i="14" s="1"/>
  <c r="D20" i="14" s="1"/>
  <c r="G100" i="16"/>
  <c r="G99" i="16" s="1"/>
  <c r="I28" i="13"/>
  <c r="I27" i="13"/>
  <c r="I116" i="16"/>
  <c r="H199" i="16"/>
  <c r="H198" i="16" s="1"/>
  <c r="H197" i="16" s="1"/>
  <c r="H196" i="16" s="1"/>
  <c r="H195" i="16" s="1"/>
  <c r="G30" i="16"/>
  <c r="I238" i="13"/>
  <c r="D38" i="14"/>
  <c r="H153" i="13"/>
  <c r="H152" i="13" s="1"/>
  <c r="E30" i="14" s="1"/>
  <c r="I24" i="13"/>
  <c r="I22" i="13"/>
  <c r="I21" i="13" s="1"/>
  <c r="G119" i="16"/>
  <c r="G112" i="16"/>
  <c r="G111" i="16" s="1"/>
  <c r="G110" i="16" s="1"/>
  <c r="G153" i="13"/>
  <c r="I107" i="13"/>
  <c r="I106" i="13"/>
  <c r="H216" i="13"/>
  <c r="H215" i="13"/>
  <c r="G152" i="13"/>
  <c r="D30" i="14" s="1"/>
  <c r="I216" i="13"/>
  <c r="G144" i="13"/>
  <c r="E39" i="14"/>
  <c r="E37" i="14"/>
  <c r="H238" i="13"/>
  <c r="D31" i="14"/>
  <c r="E31" i="14"/>
  <c r="H231" i="13"/>
  <c r="E35" i="14"/>
  <c r="I143" i="13"/>
  <c r="F29" i="14" s="1"/>
  <c r="I144" i="13"/>
  <c r="H125" i="16"/>
  <c r="H124" i="16" s="1"/>
  <c r="H112" i="16"/>
  <c r="H111" i="16" s="1"/>
  <c r="H110" i="16" s="1"/>
  <c r="I126" i="13"/>
  <c r="G127" i="13"/>
  <c r="D36" i="14"/>
  <c r="D35" i="14" s="1"/>
  <c r="G231" i="13"/>
  <c r="G22" i="13"/>
  <c r="G21" i="13"/>
  <c r="D16" i="14" s="1"/>
  <c r="H27" i="13"/>
  <c r="H22" i="13"/>
  <c r="H21" i="13" s="1"/>
  <c r="E16" i="14" s="1"/>
  <c r="E14" i="14" s="1"/>
  <c r="G141" i="16"/>
  <c r="G140" i="16"/>
  <c r="G139" i="16" s="1"/>
  <c r="G155" i="16"/>
  <c r="G152" i="16" s="1"/>
  <c r="G146" i="16" s="1"/>
  <c r="H155" i="16"/>
  <c r="I59" i="16"/>
  <c r="I58" i="16" s="1"/>
  <c r="I57" i="16"/>
  <c r="I52" i="16" s="1"/>
  <c r="G116" i="16"/>
  <c r="I37" i="16"/>
  <c r="I36" i="16"/>
  <c r="H37" i="16"/>
  <c r="H36" i="16"/>
  <c r="I46" i="16"/>
  <c r="I45" i="16" s="1"/>
  <c r="I44" i="16"/>
  <c r="H94" i="16"/>
  <c r="H93" i="16"/>
  <c r="H92" i="16" s="1"/>
  <c r="I94" i="16"/>
  <c r="I93" i="16"/>
  <c r="I103" i="16"/>
  <c r="I102" i="16"/>
  <c r="I101" i="16" s="1"/>
  <c r="H46" i="16"/>
  <c r="H45" i="16" s="1"/>
  <c r="H44" i="16" s="1"/>
  <c r="H27" i="16" s="1"/>
  <c r="H26" i="16" s="1"/>
  <c r="H20" i="16" s="1"/>
  <c r="H174" i="16"/>
  <c r="H173" i="16" s="1"/>
  <c r="H172" i="16" s="1"/>
  <c r="H171" i="16" s="1"/>
  <c r="H170" i="16" s="1"/>
  <c r="I174" i="16"/>
  <c r="I112" i="16"/>
  <c r="I111" i="16" s="1"/>
  <c r="I110" i="16" s="1"/>
  <c r="H152" i="16"/>
  <c r="I152" i="16"/>
  <c r="I146" i="16" s="1"/>
  <c r="I173" i="16"/>
  <c r="I172" i="16" s="1"/>
  <c r="I171" i="16" s="1"/>
  <c r="I170" i="16" s="1"/>
  <c r="G173" i="16"/>
  <c r="G172" i="16" s="1"/>
  <c r="G171" i="16" s="1"/>
  <c r="G170" i="16" s="1"/>
  <c r="G103" i="16"/>
  <c r="G102" i="16" s="1"/>
  <c r="G101" i="16" s="1"/>
  <c r="I30" i="16"/>
  <c r="I29" i="16"/>
  <c r="I28" i="16" s="1"/>
  <c r="I27" i="16" s="1"/>
  <c r="I26" i="16" s="1"/>
  <c r="I20" i="16" s="1"/>
  <c r="H141" i="16"/>
  <c r="H140" i="16"/>
  <c r="H139" i="16" s="1"/>
  <c r="H138" i="16" s="1"/>
  <c r="H137" i="16" s="1"/>
  <c r="H116" i="16"/>
  <c r="H146" i="16"/>
  <c r="G52" i="16"/>
  <c r="H52" i="16"/>
  <c r="G68" i="16"/>
  <c r="I68" i="16"/>
  <c r="H68" i="16"/>
  <c r="G29" i="16"/>
  <c r="G28" i="16"/>
  <c r="H13" i="13"/>
  <c r="F16" i="14"/>
  <c r="I125" i="13"/>
  <c r="F28" i="14"/>
  <c r="F27" i="14"/>
  <c r="E34" i="14"/>
  <c r="I92" i="16" l="1"/>
  <c r="G138" i="16"/>
  <c r="G137" i="16" s="1"/>
  <c r="E28" i="14"/>
  <c r="I12" i="16"/>
  <c r="H12" i="16"/>
  <c r="H11" i="16"/>
  <c r="H187" i="13"/>
  <c r="H186" i="13" s="1"/>
  <c r="G216" i="13"/>
  <c r="G215" i="13"/>
  <c r="D34" i="14" s="1"/>
  <c r="G93" i="13"/>
  <c r="G92" i="13" s="1"/>
  <c r="I93" i="13"/>
  <c r="I92" i="13" s="1"/>
  <c r="I187" i="13"/>
  <c r="I186" i="13" s="1"/>
  <c r="G48" i="13"/>
  <c r="G46" i="13"/>
  <c r="G45" i="13" s="1"/>
  <c r="G238" i="13"/>
  <c r="D39" i="14"/>
  <c r="D37" i="14" s="1"/>
  <c r="H93" i="13"/>
  <c r="H92" i="13" s="1"/>
  <c r="H143" i="13"/>
  <c r="E29" i="14" s="1"/>
  <c r="H144" i="13"/>
  <c r="F15" i="14"/>
  <c r="I215" i="13"/>
  <c r="F34" i="14" s="1"/>
  <c r="F36" i="14"/>
  <c r="F35" i="14" s="1"/>
  <c r="I231" i="13"/>
  <c r="G126" i="13"/>
  <c r="G94" i="16"/>
  <c r="G93" i="16" s="1"/>
  <c r="G92" i="16" s="1"/>
  <c r="I46" i="13"/>
  <c r="I45" i="13" s="1"/>
  <c r="F19" i="14" s="1"/>
  <c r="G208" i="13"/>
  <c r="G207" i="13" s="1"/>
  <c r="G206" i="13" s="1"/>
  <c r="G47" i="16"/>
  <c r="G46" i="16" s="1"/>
  <c r="G45" i="16" s="1"/>
  <c r="G44" i="16" s="1"/>
  <c r="I17" i="13"/>
  <c r="I143" i="16"/>
  <c r="I142" i="16" s="1"/>
  <c r="I141" i="16" s="1"/>
  <c r="I140" i="16" s="1"/>
  <c r="I139" i="16" s="1"/>
  <c r="I138" i="16" s="1"/>
  <c r="I137" i="16" s="1"/>
  <c r="G189" i="13"/>
  <c r="G188" i="13" s="1"/>
  <c r="G200" i="13"/>
  <c r="G199" i="13" s="1"/>
  <c r="G198" i="13" s="1"/>
  <c r="G39" i="16"/>
  <c r="G38" i="16" s="1"/>
  <c r="G37" i="16" s="1"/>
  <c r="G36" i="16" s="1"/>
  <c r="G27" i="16" s="1"/>
  <c r="G26" i="16" s="1"/>
  <c r="G20" i="16" s="1"/>
  <c r="G11" i="16" l="1"/>
  <c r="G12" i="16"/>
  <c r="G187" i="13"/>
  <c r="G186" i="13" s="1"/>
  <c r="I13" i="13"/>
  <c r="D19" i="14"/>
  <c r="D14" i="14" s="1"/>
  <c r="G13" i="13"/>
  <c r="I185" i="13"/>
  <c r="F33" i="14"/>
  <c r="F32" i="14" s="1"/>
  <c r="I91" i="13"/>
  <c r="F25" i="14"/>
  <c r="F24" i="14" s="1"/>
  <c r="H185" i="13"/>
  <c r="E33" i="14"/>
  <c r="E32" i="14" s="1"/>
  <c r="H125" i="13"/>
  <c r="G125" i="13"/>
  <c r="D28" i="14"/>
  <c r="D27" i="14" s="1"/>
  <c r="F14" i="14"/>
  <c r="F13" i="14" s="1"/>
  <c r="H91" i="13"/>
  <c r="H12" i="13" s="1"/>
  <c r="E25" i="14"/>
  <c r="E24" i="14" s="1"/>
  <c r="G91" i="13"/>
  <c r="D25" i="14"/>
  <c r="D24" i="14" s="1"/>
  <c r="I11" i="16"/>
  <c r="E27" i="14"/>
  <c r="E13" i="14" l="1"/>
  <c r="I12" i="13"/>
  <c r="G185" i="13"/>
  <c r="G12" i="13" s="1"/>
  <c r="D33" i="14"/>
  <c r="D32" i="14" s="1"/>
  <c r="D13" i="14" s="1"/>
</calcChain>
</file>

<file path=xl/sharedStrings.xml><?xml version="1.0" encoding="utf-8"?>
<sst xmlns="http://schemas.openxmlformats.org/spreadsheetml/2006/main" count="2028" uniqueCount="285">
  <si>
    <t>(тысяч рублей)</t>
  </si>
  <si>
    <t>Наименование</t>
  </si>
  <si>
    <t>ЦСР</t>
  </si>
  <si>
    <t>Рз</t>
  </si>
  <si>
    <t>ПР</t>
  </si>
  <si>
    <t>ВР</t>
  </si>
  <si>
    <t>Сумма</t>
  </si>
  <si>
    <t>Жилищно-коммунальное хозяйство</t>
  </si>
  <si>
    <t>Коммунальное хозяйство</t>
  </si>
  <si>
    <t>Физическая культура и спорт</t>
  </si>
  <si>
    <t>Физкультурно-оздоровительная работа и спортивные мероприятия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</si>
  <si>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</si>
  <si>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Культура</t>
  </si>
  <si>
    <t>Национальная оборона</t>
  </si>
  <si>
    <t>Культура, кинематография, средства массовой информации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</si>
  <si>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</si>
  <si>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</si>
  <si>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</si>
  <si>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</si>
  <si>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 и вневойсковая подготовка</t>
  </si>
  <si>
    <t>Национальная  экономика</t>
  </si>
  <si>
    <t>Жилищное хозяйство</t>
  </si>
  <si>
    <t>Благоустройство</t>
  </si>
  <si>
    <t>Другие общегосударственные вопосы</t>
  </si>
  <si>
    <t>Мероприятия в области строительства, архитектуры и градостроительства</t>
  </si>
  <si>
    <t>Пенсионное обеспечение</t>
  </si>
  <si>
    <t>Администрация МО "Усть-Лужское сельское поселение"</t>
  </si>
  <si>
    <t>Другие вопросы в области культуры, кинематографии</t>
  </si>
  <si>
    <t>Социальная политика</t>
  </si>
  <si>
    <t>Доплаты к пенсиям, дополнительное пенсионное обеспечение</t>
  </si>
  <si>
    <t>Другие вопросы в области физической культуры и спорта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</si>
  <si>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</si>
  <si>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</si>
  <si>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</si>
  <si>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</si>
  <si>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Культура, кинематография</t>
  </si>
  <si>
    <t>01</t>
  </si>
  <si>
    <t>00</t>
  </si>
  <si>
    <t>03</t>
  </si>
  <si>
    <t>04</t>
  </si>
  <si>
    <t>11</t>
  </si>
  <si>
    <t>13</t>
  </si>
  <si>
    <t>02</t>
  </si>
  <si>
    <t>09</t>
  </si>
  <si>
    <t>12</t>
  </si>
  <si>
    <t>05</t>
  </si>
  <si>
    <t>08</t>
  </si>
  <si>
    <t>10</t>
  </si>
  <si>
    <t>ВСЕГО РАСХОДОВ</t>
  </si>
  <si>
    <t>ГРБС</t>
  </si>
  <si>
    <t>Формирование земельных участков (кадастровая съёмка)</t>
  </si>
  <si>
    <t>Дорожное хозяйство</t>
  </si>
  <si>
    <t>Обеспечение проведения выборов и референдумов</t>
  </si>
  <si>
    <t>07</t>
  </si>
  <si>
    <t>Обеспечение деятельности аппаратов органов местного самоуправления</t>
  </si>
  <si>
    <t>Иные межбюджетные трансферты на осуществление полномочий по внешнему муниципальному финансовому контролю</t>
  </si>
  <si>
    <t>Иные межбюджетные трансферты</t>
  </si>
  <si>
    <t>540</t>
  </si>
  <si>
    <t>Обеспечение деятельности главы администрации</t>
  </si>
  <si>
    <t>Обеспечение дятельности аппаратов органов местного самоуправления</t>
  </si>
  <si>
    <t>Расходы на выплаты по оплате труда органов местного самоуправления</t>
  </si>
  <si>
    <t>Непрограммные расходы органов местного самоуправления</t>
  </si>
  <si>
    <t xml:space="preserve">Резервный фонд  администрации </t>
  </si>
  <si>
    <t>870</t>
  </si>
  <si>
    <t>Ежегодный членский взнос в Ассоциацию "Совет муниципальных образований Ленинградской области"</t>
  </si>
  <si>
    <t>Информационное обеспечение деятельности органов местного самоуправления</t>
  </si>
  <si>
    <t>Мероприятия по приёму делегаций, официальных встреч и приёмов</t>
  </si>
  <si>
    <t>Формирование архивов</t>
  </si>
  <si>
    <t>Дорожное хозяйство (дорожные фонды)</t>
  </si>
  <si>
    <t>Разработка генерального плана поселения</t>
  </si>
  <si>
    <t>Обеспечение содержания уличного освещения</t>
  </si>
  <si>
    <t>Содержание мест захоронения</t>
  </si>
  <si>
    <t>Прочие мероприятия по благоустройству поселения</t>
  </si>
  <si>
    <t>Уборка несанкционированных свалок</t>
  </si>
  <si>
    <t>Обеспечение деятельности дома культуры</t>
  </si>
  <si>
    <t>Обеспечение деятельности библиотеки</t>
  </si>
  <si>
    <t>Мероприятия в сфере культуры</t>
  </si>
  <si>
    <t>Обеспечение дятельности органов местного самоуправления</t>
  </si>
  <si>
    <t xml:space="preserve">Непрограммные расходы </t>
  </si>
  <si>
    <t>Уплата прочих налогов, сборов и иных платежей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</si>
  <si>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</si>
  <si>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</si>
  <si>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государственных (муниципальных ) органов</t>
  </si>
  <si>
    <t>86 4 00 00000</t>
  </si>
  <si>
    <t>86 4 01 00120</t>
  </si>
  <si>
    <t>86 4 01 02830</t>
  </si>
  <si>
    <t>86 0 00 00000</t>
  </si>
  <si>
    <t>86 3 01 00100</t>
  </si>
  <si>
    <t>86 3 00 00000</t>
  </si>
  <si>
    <t>86 4 01 00100</t>
  </si>
  <si>
    <t>87 0 00 00000</t>
  </si>
  <si>
    <t>87 9 00 00000</t>
  </si>
  <si>
    <t>87 9 01 80020</t>
  </si>
  <si>
    <t>87 9 01 00090</t>
  </si>
  <si>
    <t>87 9 01 80030</t>
  </si>
  <si>
    <t>87 9 01 80040</t>
  </si>
  <si>
    <t>87 9 01 80060</t>
  </si>
  <si>
    <t>87 9 01 80070</t>
  </si>
  <si>
    <t>87 9 01 80080</t>
  </si>
  <si>
    <t>87 9 01 80390</t>
  </si>
  <si>
    <t>87 9 01 80300</t>
  </si>
  <si>
    <t>87 9 01 02850</t>
  </si>
  <si>
    <t>87 9 01 51180</t>
  </si>
  <si>
    <t>Муниципальная программа МО "Усть-Лужское сельское поселение" "Защита населения и территории от ЧС, обеспечение пожарной безопасности и безопасности людей на водных объетах"</t>
  </si>
  <si>
    <t>44 0 00 00000</t>
  </si>
  <si>
    <t>44 1 00 00000</t>
  </si>
  <si>
    <t>44 1 01 00000</t>
  </si>
  <si>
    <t>87 9 01 00000</t>
  </si>
  <si>
    <t>87 9 01 80280</t>
  </si>
  <si>
    <t>87 9 01 80310</t>
  </si>
  <si>
    <t>Взносы в фонд капитального ремонта</t>
  </si>
  <si>
    <t>Муниципальная программа МО "Усть-Лужское сельское поселение"  «Развитие автомобильных дорог в МО "Усть-Лужское сельское поселение"</t>
  </si>
  <si>
    <t>Основные мероприятия: обеспечение деятельности дома культуры</t>
  </si>
  <si>
    <t>45 0 00  00000</t>
  </si>
  <si>
    <t>45 1 00  00000</t>
  </si>
  <si>
    <t>45 1 01  00000</t>
  </si>
  <si>
    <t>45 1 01  80210</t>
  </si>
  <si>
    <t>Муниципальная программа "Развитие культуры и спорта на территории МО "Усть-Лужское сельское поселение"</t>
  </si>
  <si>
    <t>45 2 00  00000</t>
  </si>
  <si>
    <t>Основные мероприятия: обеспечение деятельности библиотеки</t>
  </si>
  <si>
    <t>45 2 01  00000</t>
  </si>
  <si>
    <t>45 2 01  80230</t>
  </si>
  <si>
    <t xml:space="preserve">Другие вопросы в области культуры. Кинематографии, средства массовой информации </t>
  </si>
  <si>
    <t>45 3 00  00000</t>
  </si>
  <si>
    <t>45 3 01  00000</t>
  </si>
  <si>
    <t>45 3 01  80240</t>
  </si>
  <si>
    <t>Основные мероприятия: мероприятия в сфере культуры</t>
  </si>
  <si>
    <t>Подпрограмма  "Развитие физической культуры и спорта на территории Усть-Лжскго селького поселения" муниципальной программы "Развитие культуры и спорта на территории МО "Усть-Лужское сельское поселение"</t>
  </si>
  <si>
    <t>45 4 00  00000</t>
  </si>
  <si>
    <t>45 4 01  00000</t>
  </si>
  <si>
    <t>45 4 01  80370</t>
  </si>
  <si>
    <t>Основные мероприятия: Физкультурно-оздоровительная работа и спортивные мероприятия</t>
  </si>
  <si>
    <t>87 9 01 00410</t>
  </si>
  <si>
    <t>45 5 00  00000</t>
  </si>
  <si>
    <t>45 5 01  00000</t>
  </si>
  <si>
    <t>45 5 01  80240</t>
  </si>
  <si>
    <t>Подпрограмма  "Молодежь 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</si>
  <si>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45 5 01 80200</t>
  </si>
  <si>
    <t>Основные мероприятия: мероприятия в сфере культуры: содействие занятости, трудоустройство подростков</t>
  </si>
  <si>
    <t>45 5 01  80200</t>
  </si>
  <si>
    <t>Осуществление полномочий Российской Федерации , в области содействия занятости населения,трудоустройство подростков</t>
  </si>
  <si>
    <t>Расходы на выплаты персоналу казенных учреждений</t>
  </si>
  <si>
    <t>44 1 01 80100</t>
  </si>
  <si>
    <t>47 000 00000</t>
  </si>
  <si>
    <t>47 1 00 00000</t>
  </si>
  <si>
    <t>47 1 01 00000</t>
  </si>
  <si>
    <t>47 1 01 80450</t>
  </si>
  <si>
    <t>47 2 00 00000</t>
  </si>
  <si>
    <t>47 2 01 00000</t>
  </si>
  <si>
    <t>47 2 01 80460</t>
  </si>
  <si>
    <t>Основные мероприятия: обеспечение содержания уличного освещения</t>
  </si>
  <si>
    <t>Основные мероприятия: содержание мест захоронения</t>
  </si>
  <si>
    <t>Основные мероприятия: мероприятия по благоустройству поселения</t>
  </si>
  <si>
    <t>Основные мероприятия: уборка несанкционированных свалок</t>
  </si>
  <si>
    <t>Основные мероприятия: охрана строящихся КОС</t>
  </si>
  <si>
    <t>47 3 01 80450</t>
  </si>
  <si>
    <t>47 3 00 00000</t>
  </si>
  <si>
    <t>47 3 01 00000</t>
  </si>
  <si>
    <t>Основные мероприятия: разработка проекта организации дорожного движения на территории МО (Квартал Остров)"</t>
  </si>
  <si>
    <t>Подпрограмма «Повышение безопасности движения»</t>
  </si>
  <si>
    <t>Обеспечение деятельности органов местного самоуправления</t>
  </si>
  <si>
    <t>86 4 01 00000</t>
  </si>
  <si>
    <t>Непрограммые расходы</t>
  </si>
  <si>
    <t>86 3 01 00000</t>
  </si>
  <si>
    <t>Подпрограмма  "Молодежь  Усть-Лужского сельского поселения" муниципальной программы "Развитие культуры и спорта на территории МО "Усть-Лужское сельское поселение"</t>
  </si>
  <si>
    <t xml:space="preserve">Непрограммные расходы органов </t>
  </si>
  <si>
    <t>45 000  00000</t>
  </si>
  <si>
    <t>Приложение 5</t>
  </si>
  <si>
    <t>к решению Совета Депутатов</t>
  </si>
  <si>
    <t xml:space="preserve">МО "Усть-Лужское сельское </t>
  </si>
  <si>
    <t>поселение"</t>
  </si>
  <si>
    <t>Приложение 6</t>
  </si>
  <si>
    <t>87 9 01 80090</t>
  </si>
  <si>
    <t>Мероприятия в области ГО и ЧС</t>
  </si>
  <si>
    <t>Мероприятия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</si>
  <si>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Обеспечение начисления платы за найм и доставка квитанций</t>
  </si>
  <si>
    <t>Содержание и ремонт объектов коммунального хозяйства</t>
  </si>
  <si>
    <t>Охрана строящихся КОС</t>
  </si>
  <si>
    <t>49 0 00 00000</t>
  </si>
  <si>
    <t>49 1 00 00000</t>
  </si>
  <si>
    <t>49 1 05 00000</t>
  </si>
  <si>
    <t>49 1 05 80430</t>
  </si>
  <si>
    <t>49 1 02 00000</t>
  </si>
  <si>
    <t>49 1 02 80140</t>
  </si>
  <si>
    <t>49 1 06 00000</t>
  </si>
  <si>
    <t>49 1 06 80470</t>
  </si>
  <si>
    <t>49 1 01 00000</t>
  </si>
  <si>
    <t>49 1 01 80150</t>
  </si>
  <si>
    <t>49 1 03 00000</t>
  </si>
  <si>
    <t>49 1 03 80160</t>
  </si>
  <si>
    <t>49 1 04 00000</t>
  </si>
  <si>
    <t>49 1 04 80190</t>
  </si>
  <si>
    <t>49 1 07 00000</t>
  </si>
  <si>
    <t>49 1 07 80170</t>
  </si>
  <si>
    <t>Подпрограмма  "Сохранение и развитие культурно - досуговой деятельности в Усть-Лужском сельском Доме Культуры "</t>
  </si>
  <si>
    <t>Подпрограмма  "Сохранение и развитие библиотечно - информационной и  культурно - досуговой деятельности Усть-Лужской сельской библиотеки"</t>
  </si>
  <si>
    <t>Подпрограмма  "Поддержка в сфере культуры на территории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</si>
  <si>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Основные мероприятия: Обеспечение пожарной безопасности, опашка населенных пунктов; поддержка ДПД; оснащение пункта эвакуации; приобретение мотопомпы, средств индивидуальной защиты, знаков, аншлагов</t>
  </si>
  <si>
    <t>87 9 01 80350</t>
  </si>
  <si>
    <t>47 4 00 00000</t>
  </si>
  <si>
    <t>47 4 01 00000</t>
  </si>
  <si>
    <t>47 4 01 70140</t>
  </si>
  <si>
    <t>Подпрограмма "Капитальный ремонт и ремонт автомобильных дорог общего пользования местного значения"</t>
  </si>
  <si>
    <t>Основные мероприятия: Капитальный ремонт и ремонт автомобильных дорог общего пользования местного значения</t>
  </si>
  <si>
    <t xml:space="preserve"> Капитальный ремонт и ремонт автомобильных дорог общего пользования местного значения</t>
  </si>
  <si>
    <t>45 1 01  s0360</t>
  </si>
  <si>
    <t>Софинсирование мероприятий на обеспечение стимулирующих выплат работникам муниципальных учреждений культуры ЛО.</t>
  </si>
  <si>
    <t>45 2 01  s0360</t>
  </si>
  <si>
    <t>87 9 01 80050</t>
  </si>
  <si>
    <t>Техническая инвентаризация и паспортизация объектов муниципальной собственности</t>
  </si>
  <si>
    <t>850</t>
  </si>
  <si>
    <t>47 4 01 s0140</t>
  </si>
  <si>
    <t>Софинансирование мероприятий на капитальный ремонт и ремонт автомобильных дорог общего пользования местного значения</t>
  </si>
  <si>
    <t>87 9 01 80370</t>
  </si>
  <si>
    <t>87 9 01 80240</t>
  </si>
  <si>
    <t>Расходы на обеспечение функций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</si>
  <si>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</si>
  <si>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государственных (муниципальных) органов</t>
  </si>
  <si>
    <t xml:space="preserve">Реализация непрограммных направлений расходов органов местного самоуправления </t>
  </si>
  <si>
    <t>Оценка и оформление земельных участков, объектов недвижимости</t>
  </si>
  <si>
    <t>Расходы на исполнение полномочий старост</t>
  </si>
  <si>
    <t>Иные межбюджетные трансферты на осуществление передаваемых полномочий по решению вопросов местного значения, связанных с исполнением частичных функций пост.51 ЖК РФ</t>
  </si>
  <si>
    <t>Подпрограмма "Защита населения и территории от ЧС, обеспечение пожарной безопасности и безопасности людей на водных объетах"</t>
  </si>
  <si>
    <t>Подпрограмма "Содержание автомобильных дорог общего пользования местного значения"</t>
  </si>
  <si>
    <t>Основные мероприятия: содержанию дорог (уборка снега)</t>
  </si>
  <si>
    <t>Подпрограмма "Поддержание существующей сети автомобильных дорог общего пользования местного значения"</t>
  </si>
  <si>
    <t>Основные мероприятия: ремонт автомобильных дорог общего пользования местного значения  и дворовых территорий многоквартирных домов, проездов к дворовым территориям многоквартирных домов населённого пункта</t>
  </si>
  <si>
    <t>Мероприятия по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населенного пункта (средства дорожного фонда)</t>
  </si>
  <si>
    <t>Ведение паспортного регистрационного учёта граждан</t>
  </si>
  <si>
    <t>Основные мероприятия: Содержание и ремонт объектов коммунального хозяйства</t>
  </si>
  <si>
    <t>Озеленение сельских территорий</t>
  </si>
  <si>
    <t>49 1 03 80180</t>
  </si>
  <si>
    <t>Ремонт объектов жилищного фонда</t>
  </si>
  <si>
    <t>49 1 05 80130</t>
  </si>
  <si>
    <t>Подпрограмма  "Развитие музея Водской культуры "</t>
  </si>
  <si>
    <t>Основные мероприятия: обеспечение деятельности музея</t>
  </si>
  <si>
    <t>Обеспечение деятельности музея</t>
  </si>
  <si>
    <t>45 6 01 80220</t>
  </si>
  <si>
    <t>Основные мероприятия:Мероприятия по содержанию и ремонту муниципального жилого фонда</t>
  </si>
  <si>
    <t xml:space="preserve">МП «Развитие частей территории  МО «Усть-Лужское сельское поселение Кингисеппского муниципального района Ленинградской области ». </t>
  </si>
  <si>
    <t>48 1 00 00000</t>
  </si>
  <si>
    <t>48 1 01 00000</t>
  </si>
  <si>
    <t>Софинансирование мероприятий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</si>
  <si>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48 1 01 S0880</t>
  </si>
  <si>
    <t xml:space="preserve">МП «Развитие частей территории  МО «Усть-Лужское сельское поселение Кингисеппского муниципального района Ленинградской области». </t>
  </si>
  <si>
    <t>Приложение 7</t>
  </si>
  <si>
    <t>45 6 01 s0360</t>
  </si>
  <si>
    <t>45 2 01 s0360</t>
  </si>
  <si>
    <t>87 9 01 80010</t>
  </si>
  <si>
    <t>Проведение выборов и референдумов</t>
  </si>
  <si>
    <t>Другие вопросы в области жилищно-коммунального хозяйства</t>
  </si>
  <si>
    <t>45 6 00 00000</t>
  </si>
  <si>
    <t>46 6 01 00000</t>
  </si>
  <si>
    <t xml:space="preserve"> 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на 2019-2021 годы"</t>
  </si>
  <si>
    <t>42 1 00 00000</t>
  </si>
  <si>
    <t>42 1 01 00000</t>
  </si>
  <si>
    <t>Софинансирование расходов на мероприятия в рамках реализации областного закона от 15 января 2018 года N 3-оз"О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</si>
  <si>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42 1 03 s4660</t>
  </si>
  <si>
    <t xml:space="preserve">МП МО "«Развитие территории пос. Усть-Луга, являющегося административным центром муниципального образования «Усть-Лужское сельское поселение»". </t>
  </si>
  <si>
    <t xml:space="preserve">Основные мероприятия: ремонт автомобильных дорог общего пользования местного значения  </t>
  </si>
  <si>
    <t>МУНИЦИПАЛЬНЫЕ ПРОГРАММЫ</t>
  </si>
  <si>
    <t>48 0 00 00000</t>
  </si>
  <si>
    <t>НЕПРОГРАММНЫЕ</t>
  </si>
  <si>
    <t>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на 2019-2021 годы"</t>
  </si>
  <si>
    <t>49 1 05 80090</t>
  </si>
  <si>
    <t>48 1 07 S0880</t>
  </si>
  <si>
    <t>Софинансирование расходов на мероприятия в рамках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самоуправления".</t>
  </si>
  <si>
    <t>87 9 01 80160</t>
  </si>
  <si>
    <t>Ведомственная структура расходов бюджета</t>
  </si>
  <si>
    <t>муниципального образования  "Усть-Лужское сельское поселение"  на  2019 год и на плановый период 2020 и 2021 годов.</t>
  </si>
  <si>
    <t>320</t>
  </si>
  <si>
    <t>Сциальные выплаты гражданам, кроме публичных нормативных социальных выплат</t>
  </si>
  <si>
    <t>ВСЕГО: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</si>
  <si>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 и подразделам классификации расходов бюджета муниципального образования  "Усть-Лужское сельское поселение"  на  2019 год и на плановый период 2020 и 2021 годов.</t>
  </si>
  <si>
    <t>Физическая культура</t>
  </si>
  <si>
    <t>87 9 01 01150</t>
  </si>
  <si>
    <t>Осуществление закреплённых за муниципальным образованием законодательством полномочий</t>
  </si>
  <si>
    <t>87 9 01 s0360</t>
  </si>
  <si>
    <t>Распределение бюджетных ассигнований по разделам, подразделам классификации расходов бюджета МО "Усть-Лужское сельское поселение" на 2019год и на плановый период 2020 и 2021 годов</t>
  </si>
  <si>
    <t>45 1 01 01150</t>
  </si>
  <si>
    <t>45 6 01 01150</t>
  </si>
  <si>
    <t>45 2 01 01150</t>
  </si>
  <si>
    <t>45 6 01 00000</t>
  </si>
  <si>
    <t>Софинансирование выплат стимулирующего характера работникам муниципальных учреждений культуры Ленинградской области</t>
  </si>
  <si>
    <t>от 14.12.2018 № 279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</si>
</sst>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1" formatCode="#,##0.0"/>
    <numFmt numFmtId="186" formatCode="0.0"/>
  </numFmts>
  <fonts count="34" x14ac:knownFonts="1">
    <font>
      <sz val="10"/>
      <color indexed="8"/>
      <name val="Arial"/>
      <charset val="204"/>
    </font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0"/>
      <name val="Arial Cyr"/>
      <charset val="204"/>
    </font>
    <font>
      <i/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theme="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Fill="1"/>
    <xf numFmtId="0" fontId="8" fillId="0" borderId="1" xfId="0" applyFont="1" applyFill="1" applyBorder="1"/>
    <xf numFmtId="0" fontId="7" fillId="0" borderId="1" xfId="0" applyFont="1" applyFill="1" applyBorder="1" applyAlignment="1">
      <alignment wrapText="1"/>
    </xf>
    <xf numFmtId="181" fontId="8" fillId="0" borderId="1" xfId="0" applyNumberFormat="1" applyFont="1" applyFill="1" applyBorder="1" applyAlignment="1">
      <alignment horizontal="right" wrapText="1"/>
    </xf>
    <xf numFmtId="181" fontId="7" fillId="0" borderId="1" xfId="0" applyNumberFormat="1" applyFont="1" applyFill="1" applyBorder="1" applyAlignment="1">
      <alignment horizontal="right" wrapText="1"/>
    </xf>
    <xf numFmtId="49" fontId="7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/>
    <xf numFmtId="0" fontId="9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181" fontId="7" fillId="0" borderId="2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wrapText="1"/>
    </xf>
    <xf numFmtId="0" fontId="29" fillId="0" borderId="0" xfId="0" applyFont="1" applyFill="1"/>
    <xf numFmtId="0" fontId="17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0" fillId="0" borderId="0" xfId="0" applyNumberFormat="1" applyFill="1" applyAlignment="1"/>
    <xf numFmtId="0" fontId="17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181" fontId="10" fillId="0" borderId="3" xfId="0" applyNumberFormat="1" applyFont="1" applyFill="1" applyBorder="1" applyAlignment="1">
      <alignment horizontal="right" wrapText="1"/>
    </xf>
    <xf numFmtId="0" fontId="30" fillId="0" borderId="0" xfId="0" applyFont="1" applyFill="1"/>
    <xf numFmtId="0" fontId="4" fillId="0" borderId="3" xfId="0" applyFont="1" applyFill="1" applyBorder="1" applyAlignment="1">
      <alignment horizontal="center" wrapText="1"/>
    </xf>
    <xf numFmtId="49" fontId="15" fillId="0" borderId="3" xfId="0" applyNumberFormat="1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wrapText="1"/>
    </xf>
    <xf numFmtId="181" fontId="15" fillId="0" borderId="3" xfId="0" applyNumberFormat="1" applyFont="1" applyFill="1" applyBorder="1" applyAlignment="1">
      <alignment horizontal="right" wrapText="1"/>
    </xf>
    <xf numFmtId="4" fontId="0" fillId="0" borderId="0" xfId="0" applyNumberFormat="1" applyFill="1"/>
    <xf numFmtId="0" fontId="10" fillId="0" borderId="3" xfId="0" applyFont="1" applyFill="1" applyBorder="1" applyAlignment="1">
      <alignment wrapText="1"/>
    </xf>
    <xf numFmtId="49" fontId="10" fillId="0" borderId="3" xfId="0" applyNumberFormat="1" applyFont="1" applyFill="1" applyBorder="1" applyAlignment="1">
      <alignment horizontal="center" wrapText="1"/>
    </xf>
    <xf numFmtId="181" fontId="10" fillId="0" borderId="3" xfId="0" applyNumberFormat="1" applyFont="1" applyFill="1" applyBorder="1"/>
    <xf numFmtId="0" fontId="2" fillId="0" borderId="3" xfId="0" applyFont="1" applyFill="1" applyBorder="1" applyAlignment="1">
      <alignment wrapText="1"/>
    </xf>
    <xf numFmtId="49" fontId="1" fillId="0" borderId="3" xfId="0" applyNumberFormat="1" applyFont="1" applyFill="1" applyBorder="1" applyAlignment="1">
      <alignment horizontal="center" wrapText="1"/>
    </xf>
    <xf numFmtId="181" fontId="11" fillId="0" borderId="3" xfId="0" applyNumberFormat="1" applyFont="1" applyFill="1" applyBorder="1"/>
    <xf numFmtId="0" fontId="1" fillId="0" borderId="3" xfId="0" applyFont="1" applyFill="1" applyBorder="1" applyAlignment="1">
      <alignment wrapText="1"/>
    </xf>
    <xf numFmtId="181" fontId="1" fillId="0" borderId="3" xfId="0" applyNumberFormat="1" applyFont="1" applyFill="1" applyBorder="1" applyAlignment="1">
      <alignment horizontal="right" wrapText="1"/>
    </xf>
    <xf numFmtId="49" fontId="2" fillId="0" borderId="3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181" fontId="12" fillId="0" borderId="3" xfId="0" applyNumberFormat="1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181" fontId="5" fillId="0" borderId="3" xfId="0" applyNumberFormat="1" applyFont="1" applyFill="1" applyBorder="1" applyAlignment="1">
      <alignment horizontal="right" vertical="top" wrapText="1"/>
    </xf>
    <xf numFmtId="49" fontId="18" fillId="0" borderId="3" xfId="0" applyNumberFormat="1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181" fontId="18" fillId="0" borderId="3" xfId="0" applyNumberFormat="1" applyFont="1" applyFill="1" applyBorder="1" applyAlignment="1">
      <alignment horizontal="right" vertical="top" wrapText="1"/>
    </xf>
    <xf numFmtId="49" fontId="5" fillId="0" borderId="3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49" fontId="18" fillId="0" borderId="3" xfId="0" applyNumberFormat="1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 wrapText="1"/>
    </xf>
    <xf numFmtId="181" fontId="18" fillId="0" borderId="3" xfId="0" applyNumberFormat="1" applyFont="1" applyFill="1" applyBorder="1" applyAlignment="1">
      <alignment horizontal="right" wrapText="1"/>
    </xf>
    <xf numFmtId="181" fontId="5" fillId="0" borderId="3" xfId="0" applyNumberFormat="1" applyFont="1" applyFill="1" applyBorder="1" applyAlignment="1">
      <alignment horizontal="right" wrapText="1"/>
    </xf>
    <xf numFmtId="49" fontId="14" fillId="0" borderId="3" xfId="0" applyNumberFormat="1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49" fontId="4" fillId="0" borderId="3" xfId="0" applyNumberFormat="1" applyFont="1" applyFill="1" applyBorder="1" applyAlignment="1">
      <alignment horizontal="center" wrapText="1"/>
    </xf>
    <xf numFmtId="181" fontId="4" fillId="0" borderId="3" xfId="0" applyNumberFormat="1" applyFont="1" applyFill="1" applyBorder="1" applyAlignment="1">
      <alignment horizontal="right" wrapText="1"/>
    </xf>
    <xf numFmtId="0" fontId="3" fillId="0" borderId="3" xfId="0" applyFont="1" applyFill="1" applyBorder="1"/>
    <xf numFmtId="0" fontId="13" fillId="0" borderId="3" xfId="0" applyFont="1" applyFill="1" applyBorder="1" applyAlignment="1">
      <alignment horizontal="center" vertical="top" wrapText="1"/>
    </xf>
    <xf numFmtId="49" fontId="13" fillId="0" borderId="3" xfId="0" applyNumberFormat="1" applyFont="1" applyFill="1" applyBorder="1" applyAlignment="1">
      <alignment horizontal="center" vertical="top" wrapText="1"/>
    </xf>
    <xf numFmtId="181" fontId="3" fillId="0" borderId="3" xfId="0" applyNumberFormat="1" applyFont="1" applyFill="1" applyBorder="1" applyAlignment="1">
      <alignment horizontal="right" wrapText="1"/>
    </xf>
    <xf numFmtId="3" fontId="5" fillId="0" borderId="3" xfId="0" applyNumberFormat="1" applyFont="1" applyFill="1" applyBorder="1" applyAlignment="1">
      <alignment horizontal="center" wrapText="1"/>
    </xf>
    <xf numFmtId="49" fontId="16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vertical="top" wrapText="1"/>
    </xf>
    <xf numFmtId="181" fontId="2" fillId="0" borderId="3" xfId="0" applyNumberFormat="1" applyFont="1" applyFill="1" applyBorder="1" applyAlignment="1">
      <alignment horizontal="right" wrapText="1"/>
    </xf>
    <xf numFmtId="49" fontId="0" fillId="0" borderId="3" xfId="0" applyNumberFormat="1" applyFill="1" applyBorder="1" applyAlignment="1">
      <alignment horizontal="center" wrapText="1"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20" fillId="0" borderId="3" xfId="0" applyFont="1" applyFill="1" applyBorder="1" applyAlignment="1">
      <alignment wrapText="1"/>
    </xf>
    <xf numFmtId="0" fontId="19" fillId="0" borderId="3" xfId="0" applyFont="1" applyFill="1" applyBorder="1" applyAlignment="1">
      <alignment wrapText="1"/>
    </xf>
    <xf numFmtId="0" fontId="21" fillId="0" borderId="3" xfId="0" applyFont="1" applyFill="1" applyBorder="1" applyAlignment="1">
      <alignment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top" wrapText="1"/>
    </xf>
    <xf numFmtId="0" fontId="22" fillId="0" borderId="3" xfId="0" applyFont="1" applyFill="1" applyBorder="1" applyAlignment="1">
      <alignment horizontal="left" wrapText="1"/>
    </xf>
    <xf numFmtId="0" fontId="23" fillId="0" borderId="3" xfId="0" applyFont="1" applyFill="1" applyBorder="1" applyAlignment="1">
      <alignment wrapText="1"/>
    </xf>
    <xf numFmtId="0" fontId="23" fillId="0" borderId="3" xfId="0" applyFont="1" applyFill="1" applyBorder="1" applyAlignment="1">
      <alignment horizontal="left" vertical="top" wrapText="1"/>
    </xf>
    <xf numFmtId="0" fontId="24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0" xfId="0" applyFont="1" applyFill="1"/>
    <xf numFmtId="0" fontId="31" fillId="0" borderId="0" xfId="0" applyFont="1" applyFill="1"/>
    <xf numFmtId="0" fontId="25" fillId="0" borderId="3" xfId="0" applyFont="1" applyFill="1" applyBorder="1" applyAlignment="1">
      <alignment horizontal="center" wrapText="1"/>
    </xf>
    <xf numFmtId="49" fontId="25" fillId="0" borderId="3" xfId="0" applyNumberFormat="1" applyFont="1" applyFill="1" applyBorder="1" applyAlignment="1">
      <alignment horizontal="center" wrapText="1"/>
    </xf>
    <xf numFmtId="181" fontId="25" fillId="0" borderId="3" xfId="0" applyNumberFormat="1" applyFont="1" applyFill="1" applyBorder="1" applyAlignment="1">
      <alignment horizontal="right" wrapText="1"/>
    </xf>
    <xf numFmtId="0" fontId="0" fillId="0" borderId="3" xfId="0" applyFill="1" applyBorder="1"/>
    <xf numFmtId="0" fontId="2" fillId="0" borderId="0" xfId="0" applyFont="1" applyFill="1" applyBorder="1" applyAlignment="1"/>
    <xf numFmtId="186" fontId="30" fillId="0" borderId="0" xfId="0" applyNumberFormat="1" applyFont="1" applyFill="1"/>
    <xf numFmtId="49" fontId="25" fillId="0" borderId="3" xfId="0" applyNumberFormat="1" applyFont="1" applyFill="1" applyBorder="1" applyAlignment="1">
      <alignment horizontal="center" vertical="top" wrapText="1"/>
    </xf>
    <xf numFmtId="181" fontId="30" fillId="0" borderId="0" xfId="0" applyNumberFormat="1" applyFont="1" applyFill="1"/>
    <xf numFmtId="0" fontId="32" fillId="0" borderId="0" xfId="0" applyFont="1" applyFill="1" applyBorder="1" applyAlignment="1">
      <alignment wrapText="1"/>
    </xf>
    <xf numFmtId="181" fontId="32" fillId="0" borderId="0" xfId="0" applyNumberFormat="1" applyFont="1" applyFill="1" applyBorder="1" applyAlignment="1">
      <alignment wrapText="1"/>
    </xf>
    <xf numFmtId="0" fontId="28" fillId="0" borderId="3" xfId="0" applyFont="1" applyFill="1" applyBorder="1" applyAlignment="1">
      <alignment wrapText="1"/>
    </xf>
    <xf numFmtId="0" fontId="16" fillId="0" borderId="3" xfId="0" applyFont="1" applyFill="1" applyBorder="1" applyAlignment="1">
      <alignment horizontal="center" wrapText="1"/>
    </xf>
    <xf numFmtId="49" fontId="20" fillId="0" borderId="3" xfId="0" applyNumberFormat="1" applyFont="1" applyFill="1" applyBorder="1" applyAlignment="1">
      <alignment horizontal="center" wrapText="1"/>
    </xf>
    <xf numFmtId="0" fontId="20" fillId="0" borderId="3" xfId="0" applyFont="1" applyFill="1" applyBorder="1" applyAlignment="1">
      <alignment horizontal="center" wrapText="1"/>
    </xf>
    <xf numFmtId="181" fontId="20" fillId="0" borderId="3" xfId="0" applyNumberFormat="1" applyFont="1" applyFill="1" applyBorder="1" applyAlignment="1">
      <alignment horizontal="right" wrapText="1"/>
    </xf>
    <xf numFmtId="181" fontId="26" fillId="0" borderId="3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181" fontId="0" fillId="0" borderId="0" xfId="0" applyNumberFormat="1" applyFill="1"/>
    <xf numFmtId="0" fontId="2" fillId="0" borderId="3" xfId="0" applyFont="1" applyFill="1" applyBorder="1"/>
    <xf numFmtId="0" fontId="5" fillId="0" borderId="3" xfId="0" applyFont="1" applyFill="1" applyBorder="1" applyAlignment="1">
      <alignment horizontal="left" vertical="top" wrapText="1"/>
    </xf>
    <xf numFmtId="3" fontId="0" fillId="0" borderId="0" xfId="0" applyNumberFormat="1" applyFill="1"/>
    <xf numFmtId="0" fontId="26" fillId="0" borderId="3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center" wrapText="1"/>
    </xf>
    <xf numFmtId="0" fontId="27" fillId="0" borderId="3" xfId="0" applyFont="1" applyFill="1" applyBorder="1" applyAlignment="1">
      <alignment horizontal="left" wrapText="1"/>
    </xf>
    <xf numFmtId="0" fontId="27" fillId="0" borderId="3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/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33" fillId="0" borderId="23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ttachments_m.o.ust-luga@mail.ru_2018-12-20_15-48-08/&#1056;&#1072;&#1089;&#1095;&#1105;&#1090;&#1099;%20&#1082;%20&#1087;&#1088;&#1086;&#1077;&#1082;&#1090;&#1091;%20&#1073;&#1102;&#1076;&#1078;&#1077;&#1090;&#1072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9 (нов)"/>
      <sheetName val="прил 3"/>
      <sheetName val="прил 4"/>
      <sheetName val="прил 5"/>
      <sheetName val="прил 6"/>
      <sheetName val="прил 7"/>
      <sheetName val="прил 8"/>
      <sheetName val="прил1а"/>
      <sheetName val="прил3"/>
      <sheetName val="прил3 а"/>
      <sheetName val="прил4"/>
      <sheetName val="прил9"/>
      <sheetName val="прил.7,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7">
          <cell r="E27">
            <v>7073186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25" zoomScaleNormal="100" workbookViewId="0">
      <selection activeCell="C5" sqref="C5:F5"/>
    </sheetView>
  </sheetViews>
  <sheetFormatPr defaultRowHeight="12.75" x14ac:dyDescent="0.2"/>
  <cols>
    <col min="1" max="1" width="63.5703125" style="1" customWidth="1"/>
    <col min="2" max="2" width="6.85546875" style="1" customWidth="1"/>
    <col min="3" max="3" width="6.42578125" style="1" customWidth="1"/>
    <col min="4" max="4" width="12.42578125" style="1" customWidth="1"/>
    <col min="5" max="5" width="12.5703125" style="1" customWidth="1"/>
    <col min="6" max="6" width="13.42578125" style="1" customWidth="1"/>
    <col min="7" max="16384" width="9.140625" style="1"/>
  </cols>
  <sheetData>
    <row r="1" spans="1:9" x14ac:dyDescent="0.2">
      <c r="C1" s="124" t="s">
        <v>167</v>
      </c>
      <c r="D1" s="124"/>
      <c r="E1" s="124"/>
      <c r="F1" s="124"/>
    </row>
    <row r="2" spans="1:9" x14ac:dyDescent="0.2">
      <c r="C2" s="125" t="s">
        <v>168</v>
      </c>
      <c r="D2" s="126"/>
      <c r="E2" s="126"/>
      <c r="F2" s="126"/>
    </row>
    <row r="3" spans="1:9" x14ac:dyDescent="0.2">
      <c r="C3" s="125" t="s">
        <v>169</v>
      </c>
      <c r="D3" s="126"/>
      <c r="E3" s="126"/>
      <c r="F3" s="126"/>
    </row>
    <row r="4" spans="1:9" x14ac:dyDescent="0.2">
      <c r="C4" s="125" t="s">
        <v>170</v>
      </c>
      <c r="D4" s="126"/>
      <c r="E4" s="126"/>
      <c r="F4" s="126"/>
    </row>
    <row r="5" spans="1:9" x14ac:dyDescent="0.2">
      <c r="C5" s="133" t="s">
        <v>284</v>
      </c>
      <c r="D5" s="134"/>
      <c r="E5" s="134"/>
      <c r="F5" s="134"/>
    </row>
    <row r="6" spans="1:9" ht="33.75" customHeight="1" x14ac:dyDescent="0.2">
      <c r="A6" s="135" t="s">
        <v>278</v>
      </c>
      <c r="B6" s="136"/>
      <c r="C6" s="136"/>
      <c r="D6" s="137"/>
      <c r="E6" s="137"/>
      <c r="F6" s="137"/>
    </row>
    <row r="7" spans="1:9" x14ac:dyDescent="0.2">
      <c r="A7" s="136"/>
      <c r="B7" s="136"/>
      <c r="C7" s="136"/>
      <c r="D7" s="137"/>
      <c r="E7" s="137"/>
      <c r="F7" s="137"/>
    </row>
    <row r="8" spans="1:9" ht="13.5" thickBot="1" x14ac:dyDescent="0.25">
      <c r="E8" s="1" t="s">
        <v>0</v>
      </c>
    </row>
    <row r="9" spans="1:9" ht="15.75" x14ac:dyDescent="0.2">
      <c r="A9" s="127" t="s">
        <v>1</v>
      </c>
      <c r="B9" s="130" t="s">
        <v>3</v>
      </c>
      <c r="C9" s="130" t="s">
        <v>4</v>
      </c>
      <c r="D9" s="141" t="s">
        <v>6</v>
      </c>
      <c r="E9" s="142"/>
      <c r="F9" s="143"/>
    </row>
    <row r="10" spans="1:9" ht="12.75" customHeight="1" x14ac:dyDescent="0.2">
      <c r="A10" s="128"/>
      <c r="B10" s="131"/>
      <c r="C10" s="131"/>
      <c r="D10" s="144">
        <v>2019</v>
      </c>
      <c r="E10" s="138">
        <v>2020</v>
      </c>
      <c r="F10" s="138">
        <v>2021</v>
      </c>
    </row>
    <row r="11" spans="1:9" x14ac:dyDescent="0.2">
      <c r="A11" s="128"/>
      <c r="B11" s="131"/>
      <c r="C11" s="131"/>
      <c r="D11" s="145"/>
      <c r="E11" s="139"/>
      <c r="F11" s="139"/>
    </row>
    <row r="12" spans="1:9" ht="20.25" customHeight="1" thickBot="1" x14ac:dyDescent="0.25">
      <c r="A12" s="129"/>
      <c r="B12" s="132"/>
      <c r="C12" s="132"/>
      <c r="D12" s="146"/>
      <c r="E12" s="140"/>
      <c r="F12" s="140"/>
      <c r="G12" s="16"/>
    </row>
    <row r="13" spans="1:9" ht="15.75" x14ac:dyDescent="0.25">
      <c r="A13" s="12" t="s">
        <v>48</v>
      </c>
      <c r="B13" s="13" t="s">
        <v>15</v>
      </c>
      <c r="C13" s="13" t="s">
        <v>15</v>
      </c>
      <c r="D13" s="14">
        <f>D14+D22+D24+D27+D32+D35+D37+D20</f>
        <v>30434.933999999997</v>
      </c>
      <c r="E13" s="14">
        <f>E14+E22+E24+E27+E32+E35+E37+E20</f>
        <v>25696.113999999998</v>
      </c>
      <c r="F13" s="14">
        <f>F14+F22+F24+F27+F32+F35+F37+F20</f>
        <v>25562.914000000001</v>
      </c>
      <c r="G13" s="101"/>
      <c r="H13" s="101"/>
      <c r="I13" s="101"/>
    </row>
    <row r="14" spans="1:9" ht="15.75" x14ac:dyDescent="0.25">
      <c r="A14" s="3" t="s">
        <v>16</v>
      </c>
      <c r="B14" s="6" t="s">
        <v>36</v>
      </c>
      <c r="C14" s="6" t="s">
        <v>37</v>
      </c>
      <c r="D14" s="5">
        <f>SUM(D15:D19)</f>
        <v>11431.434000000001</v>
      </c>
      <c r="E14" s="5">
        <f>SUM(E15:E19)</f>
        <v>11228.133999999998</v>
      </c>
      <c r="F14" s="5">
        <f>SUM(F15:F19)</f>
        <v>11269.634000000002</v>
      </c>
      <c r="G14" s="101"/>
      <c r="H14" s="101"/>
      <c r="I14" s="101"/>
    </row>
    <row r="15" spans="1:9" ht="51" customHeight="1" x14ac:dyDescent="0.25">
      <c r="A15" s="7" t="s">
        <v>11</v>
      </c>
      <c r="B15" s="8" t="s">
        <v>36</v>
      </c>
      <c r="C15" s="8" t="s">
        <v>38</v>
      </c>
      <c r="D15" s="4">
        <f>'6'!G14</f>
        <v>325.34800000000001</v>
      </c>
      <c r="E15" s="4">
        <f>'6'!H14</f>
        <v>325.34800000000001</v>
      </c>
      <c r="F15" s="4">
        <f>'6'!I14</f>
        <v>325.34800000000001</v>
      </c>
      <c r="G15" s="101"/>
    </row>
    <row r="16" spans="1:9" ht="46.5" customHeight="1" x14ac:dyDescent="0.25">
      <c r="A16" s="7" t="s">
        <v>17</v>
      </c>
      <c r="B16" s="8" t="s">
        <v>36</v>
      </c>
      <c r="C16" s="8" t="s">
        <v>39</v>
      </c>
      <c r="D16" s="4">
        <f>'6'!G21</f>
        <v>10294.986000000001</v>
      </c>
      <c r="E16" s="4">
        <f>'6'!H21</f>
        <v>10282.485999999999</v>
      </c>
      <c r="F16" s="4">
        <f>'6'!I21</f>
        <v>10317.186000000002</v>
      </c>
    </row>
    <row r="17" spans="1:9" ht="19.5" customHeight="1" x14ac:dyDescent="0.25">
      <c r="A17" s="15" t="s">
        <v>52</v>
      </c>
      <c r="B17" s="8" t="s">
        <v>36</v>
      </c>
      <c r="C17" s="8" t="s">
        <v>53</v>
      </c>
      <c r="D17" s="4">
        <f>'6'!G40</f>
        <v>200</v>
      </c>
      <c r="E17" s="4">
        <f>'6'!H40</f>
        <v>0</v>
      </c>
      <c r="F17" s="4">
        <f>'6'!I40</f>
        <v>0</v>
      </c>
      <c r="G17" s="101"/>
      <c r="H17" s="101"/>
      <c r="I17" s="101"/>
    </row>
    <row r="18" spans="1:9" ht="15.75" x14ac:dyDescent="0.25">
      <c r="A18" s="7" t="s">
        <v>18</v>
      </c>
      <c r="B18" s="8" t="s">
        <v>36</v>
      </c>
      <c r="C18" s="8" t="s">
        <v>40</v>
      </c>
      <c r="D18" s="4">
        <f>'6'!G33</f>
        <v>100</v>
      </c>
      <c r="E18" s="4">
        <f>'6'!H33</f>
        <v>100</v>
      </c>
      <c r="F18" s="4">
        <f>'6'!I33</f>
        <v>100</v>
      </c>
    </row>
    <row r="19" spans="1:9" ht="15.75" x14ac:dyDescent="0.25">
      <c r="A19" s="7" t="s">
        <v>23</v>
      </c>
      <c r="B19" s="8" t="s">
        <v>36</v>
      </c>
      <c r="C19" s="8" t="s">
        <v>41</v>
      </c>
      <c r="D19" s="4">
        <f>'6'!G45</f>
        <v>511.1</v>
      </c>
      <c r="E19" s="4">
        <f>'6'!H45</f>
        <v>520.29999999999995</v>
      </c>
      <c r="F19" s="4">
        <f>'6'!I45</f>
        <v>527.1</v>
      </c>
    </row>
    <row r="20" spans="1:9" ht="15.75" x14ac:dyDescent="0.25">
      <c r="A20" s="9" t="s">
        <v>13</v>
      </c>
      <c r="B20" s="6" t="s">
        <v>42</v>
      </c>
      <c r="C20" s="6" t="s">
        <v>37</v>
      </c>
      <c r="D20" s="5">
        <f>D21</f>
        <v>257.10000000000002</v>
      </c>
      <c r="E20" s="5">
        <f>E21</f>
        <v>266.39999999999998</v>
      </c>
      <c r="F20" s="5">
        <f>F21</f>
        <v>0</v>
      </c>
    </row>
    <row r="21" spans="1:9" ht="15.75" x14ac:dyDescent="0.25">
      <c r="A21" s="2" t="s">
        <v>19</v>
      </c>
      <c r="B21" s="8" t="s">
        <v>42</v>
      </c>
      <c r="C21" s="8" t="s">
        <v>38</v>
      </c>
      <c r="D21" s="4">
        <f>'6'!G77</f>
        <v>257.10000000000002</v>
      </c>
      <c r="E21" s="4">
        <f>'6'!H77</f>
        <v>266.39999999999998</v>
      </c>
      <c r="F21" s="4">
        <f>'6'!I77</f>
        <v>0</v>
      </c>
    </row>
    <row r="22" spans="1:9" ht="31.5" x14ac:dyDescent="0.25">
      <c r="A22" s="3" t="s">
        <v>32</v>
      </c>
      <c r="B22" s="6" t="s">
        <v>38</v>
      </c>
      <c r="C22" s="6" t="s">
        <v>37</v>
      </c>
      <c r="D22" s="5">
        <f>SUM(D23:D23)</f>
        <v>157.19999999999999</v>
      </c>
      <c r="E22" s="5">
        <f>SUM(E23:E23)</f>
        <v>189.5</v>
      </c>
      <c r="F22" s="5">
        <f>SUM(F23:F23)</f>
        <v>191.9</v>
      </c>
    </row>
    <row r="23" spans="1:9" ht="47.25" x14ac:dyDescent="0.25">
      <c r="A23" s="7" t="s">
        <v>31</v>
      </c>
      <c r="B23" s="8" t="s">
        <v>38</v>
      </c>
      <c r="C23" s="8" t="s">
        <v>43</v>
      </c>
      <c r="D23" s="4">
        <f>'6'!G90</f>
        <v>157.19999999999999</v>
      </c>
      <c r="E23" s="4">
        <f>'6'!H90</f>
        <v>189.5</v>
      </c>
      <c r="F23" s="4">
        <f>'6'!I90</f>
        <v>191.9</v>
      </c>
    </row>
    <row r="24" spans="1:9" ht="15.75" x14ac:dyDescent="0.25">
      <c r="A24" s="9" t="s">
        <v>20</v>
      </c>
      <c r="B24" s="6" t="s">
        <v>39</v>
      </c>
      <c r="C24" s="6" t="s">
        <v>37</v>
      </c>
      <c r="D24" s="5">
        <f>SUM(D25:D26)</f>
        <v>3186.3</v>
      </c>
      <c r="E24" s="5">
        <f>SUM(E25:E26)</f>
        <v>3186.3</v>
      </c>
      <c r="F24" s="5">
        <f>SUM(F25:F26)</f>
        <v>3186.3</v>
      </c>
    </row>
    <row r="25" spans="1:9" ht="15.75" x14ac:dyDescent="0.25">
      <c r="A25" s="2" t="s">
        <v>51</v>
      </c>
      <c r="B25" s="8" t="s">
        <v>39</v>
      </c>
      <c r="C25" s="8" t="s">
        <v>43</v>
      </c>
      <c r="D25" s="4">
        <f>'6'!G92</f>
        <v>3186.3</v>
      </c>
      <c r="E25" s="4">
        <f>'6'!H92</f>
        <v>3186.3</v>
      </c>
      <c r="F25" s="4">
        <f>'6'!I92</f>
        <v>3186.3</v>
      </c>
    </row>
    <row r="26" spans="1:9" ht="23.25" customHeight="1" x14ac:dyDescent="0.25">
      <c r="A26" s="7" t="s">
        <v>34</v>
      </c>
      <c r="B26" s="8" t="s">
        <v>39</v>
      </c>
      <c r="C26" s="8" t="s">
        <v>44</v>
      </c>
      <c r="D26" s="4">
        <f>SUM(E26:F26)</f>
        <v>0</v>
      </c>
      <c r="E26" s="4">
        <f>SUM(F26:F26)</f>
        <v>0</v>
      </c>
      <c r="F26" s="4">
        <v>0</v>
      </c>
    </row>
    <row r="27" spans="1:9" ht="15.75" x14ac:dyDescent="0.25">
      <c r="A27" s="9" t="s">
        <v>7</v>
      </c>
      <c r="B27" s="6" t="s">
        <v>45</v>
      </c>
      <c r="C27" s="6" t="s">
        <v>37</v>
      </c>
      <c r="D27" s="5">
        <f>SUM(D28:D31)</f>
        <v>4411.6000000000004</v>
      </c>
      <c r="E27" s="5">
        <f>SUM(E28:E31)</f>
        <v>3659.38</v>
      </c>
      <c r="F27" s="5">
        <f>SUM(F28:F31)</f>
        <v>3743.1800000000003</v>
      </c>
    </row>
    <row r="28" spans="1:9" ht="15.75" x14ac:dyDescent="0.25">
      <c r="A28" s="2" t="s">
        <v>21</v>
      </c>
      <c r="B28" s="8" t="s">
        <v>45</v>
      </c>
      <c r="C28" s="8" t="s">
        <v>36</v>
      </c>
      <c r="D28" s="4">
        <f>'6'!G126</f>
        <v>416</v>
      </c>
      <c r="E28" s="4">
        <f>'6'!H126</f>
        <v>415.98</v>
      </c>
      <c r="F28" s="4">
        <f>'6'!I126</f>
        <v>415.98</v>
      </c>
      <c r="G28" s="101"/>
      <c r="H28" s="101"/>
      <c r="I28" s="101"/>
    </row>
    <row r="29" spans="1:9" ht="15.75" x14ac:dyDescent="0.25">
      <c r="A29" s="2" t="s">
        <v>8</v>
      </c>
      <c r="B29" s="8" t="s">
        <v>45</v>
      </c>
      <c r="C29" s="8" t="s">
        <v>42</v>
      </c>
      <c r="D29" s="4">
        <f>'6'!G143</f>
        <v>280.7</v>
      </c>
      <c r="E29" s="4">
        <f>'6'!H143</f>
        <v>0</v>
      </c>
      <c r="F29" s="4">
        <f>'6'!I143</f>
        <v>0</v>
      </c>
    </row>
    <row r="30" spans="1:9" ht="15.75" x14ac:dyDescent="0.25">
      <c r="A30" s="2" t="s">
        <v>22</v>
      </c>
      <c r="B30" s="8" t="s">
        <v>45</v>
      </c>
      <c r="C30" s="8" t="s">
        <v>38</v>
      </c>
      <c r="D30" s="4">
        <f>'6'!G152</f>
        <v>3584.9000000000005</v>
      </c>
      <c r="E30" s="4">
        <f>'6'!H152</f>
        <v>3113.4</v>
      </c>
      <c r="F30" s="4">
        <f>'6'!I152</f>
        <v>3197.2000000000003</v>
      </c>
    </row>
    <row r="31" spans="1:9" ht="15.75" x14ac:dyDescent="0.25">
      <c r="A31" s="84" t="s">
        <v>250</v>
      </c>
      <c r="B31" s="8" t="s">
        <v>45</v>
      </c>
      <c r="C31" s="8" t="s">
        <v>45</v>
      </c>
      <c r="D31" s="4">
        <f>'6'!G180</f>
        <v>130</v>
      </c>
      <c r="E31" s="4">
        <f>'6'!H180</f>
        <v>130</v>
      </c>
      <c r="F31" s="4">
        <f>'6'!I180</f>
        <v>130</v>
      </c>
    </row>
    <row r="32" spans="1:9" ht="15.75" x14ac:dyDescent="0.25">
      <c r="A32" s="3" t="s">
        <v>35</v>
      </c>
      <c r="B32" s="6" t="s">
        <v>46</v>
      </c>
      <c r="C32" s="6" t="s">
        <v>37</v>
      </c>
      <c r="D32" s="5">
        <f>SUM(D33:D34)</f>
        <v>5671.5000000000009</v>
      </c>
      <c r="E32" s="5">
        <f>SUM(E33:E34)</f>
        <v>5846.6</v>
      </c>
      <c r="F32" s="5">
        <f>SUM(F33:F34)</f>
        <v>5852.1</v>
      </c>
    </row>
    <row r="33" spans="1:9" ht="15.75" x14ac:dyDescent="0.25">
      <c r="A33" s="7" t="s">
        <v>12</v>
      </c>
      <c r="B33" s="8" t="s">
        <v>46</v>
      </c>
      <c r="C33" s="8" t="s">
        <v>36</v>
      </c>
      <c r="D33" s="4">
        <f>'6'!G186</f>
        <v>5195.5000000000009</v>
      </c>
      <c r="E33" s="4">
        <f>'6'!H186</f>
        <v>5370.6</v>
      </c>
      <c r="F33" s="4">
        <f>'6'!I186</f>
        <v>5376.1</v>
      </c>
      <c r="G33" s="101"/>
      <c r="H33" s="101"/>
      <c r="I33" s="101"/>
    </row>
    <row r="34" spans="1:9" ht="19.5" customHeight="1" x14ac:dyDescent="0.25">
      <c r="A34" s="7" t="s">
        <v>27</v>
      </c>
      <c r="B34" s="8" t="s">
        <v>46</v>
      </c>
      <c r="C34" s="8" t="s">
        <v>39</v>
      </c>
      <c r="D34" s="4">
        <f>'6'!G215</f>
        <v>476</v>
      </c>
      <c r="E34" s="4">
        <f>'6'!H215</f>
        <v>476</v>
      </c>
      <c r="F34" s="4">
        <f>'6'!I215</f>
        <v>476</v>
      </c>
    </row>
    <row r="35" spans="1:9" ht="15.75" x14ac:dyDescent="0.25">
      <c r="A35" s="10" t="s">
        <v>28</v>
      </c>
      <c r="B35" s="6" t="s">
        <v>47</v>
      </c>
      <c r="C35" s="6" t="s">
        <v>37</v>
      </c>
      <c r="D35" s="5">
        <f>SUM(D36)</f>
        <v>1309.8</v>
      </c>
      <c r="E35" s="5">
        <f>SUM(E36)</f>
        <v>1309.8</v>
      </c>
      <c r="F35" s="5">
        <f>SUM(F36)</f>
        <v>1309.8</v>
      </c>
    </row>
    <row r="36" spans="1:9" ht="15.75" x14ac:dyDescent="0.25">
      <c r="A36" s="2" t="s">
        <v>25</v>
      </c>
      <c r="B36" s="8" t="s">
        <v>47</v>
      </c>
      <c r="C36" s="8" t="s">
        <v>36</v>
      </c>
      <c r="D36" s="4">
        <f>'6'!G232</f>
        <v>1309.8</v>
      </c>
      <c r="E36" s="4">
        <f>'6'!H232</f>
        <v>1309.8</v>
      </c>
      <c r="F36" s="4">
        <f>'6'!I232</f>
        <v>1309.8</v>
      </c>
    </row>
    <row r="37" spans="1:9" ht="15.75" x14ac:dyDescent="0.25">
      <c r="A37" s="3" t="s">
        <v>9</v>
      </c>
      <c r="B37" s="6" t="s">
        <v>40</v>
      </c>
      <c r="C37" s="6" t="s">
        <v>37</v>
      </c>
      <c r="D37" s="5">
        <f>D39+D38</f>
        <v>4010</v>
      </c>
      <c r="E37" s="5">
        <f>E39</f>
        <v>10</v>
      </c>
      <c r="F37" s="5">
        <f>F39</f>
        <v>10</v>
      </c>
    </row>
    <row r="38" spans="1:9" ht="15.75" x14ac:dyDescent="0.25">
      <c r="A38" s="7" t="s">
        <v>274</v>
      </c>
      <c r="B38" s="6" t="s">
        <v>40</v>
      </c>
      <c r="C38" s="6" t="s">
        <v>36</v>
      </c>
      <c r="D38" s="4">
        <f>'6'!G240</f>
        <v>4000</v>
      </c>
      <c r="E38" s="4">
        <f>'6'!H240</f>
        <v>0</v>
      </c>
      <c r="F38" s="4">
        <f>'6'!I240</f>
        <v>0</v>
      </c>
    </row>
    <row r="39" spans="1:9" ht="21.75" customHeight="1" x14ac:dyDescent="0.25">
      <c r="A39" s="7" t="s">
        <v>30</v>
      </c>
      <c r="B39" s="11" t="s">
        <v>40</v>
      </c>
      <c r="C39" s="11" t="s">
        <v>45</v>
      </c>
      <c r="D39" s="4">
        <f>'6'!G245</f>
        <v>10</v>
      </c>
      <c r="E39" s="4">
        <f>'6'!H245</f>
        <v>10</v>
      </c>
      <c r="F39" s="4">
        <f>'6'!I245</f>
        <v>10</v>
      </c>
    </row>
  </sheetData>
  <mergeCells count="13">
    <mergeCell ref="B9:B12"/>
    <mergeCell ref="D9:F9"/>
    <mergeCell ref="D10:D12"/>
    <mergeCell ref="C1:F1"/>
    <mergeCell ref="C2:F2"/>
    <mergeCell ref="C3:F3"/>
    <mergeCell ref="C4:F4"/>
    <mergeCell ref="A9:A12"/>
    <mergeCell ref="C9:C12"/>
    <mergeCell ref="C5:F5"/>
    <mergeCell ref="A6:F7"/>
    <mergeCell ref="E10:E12"/>
    <mergeCell ref="F10:F12"/>
  </mergeCells>
  <phoneticPr fontId="0" type="noConversion"/>
  <pageMargins left="0.74803149606299213" right="0.43307086614173229" top="0.62992125984251968" bottom="0.62992125984251968" header="0.51181102362204722" footer="0.51181102362204722"/>
  <pageSetup paperSize="9" scale="8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6"/>
  <sheetViews>
    <sheetView topLeftCell="A113" zoomScaleNormal="100" workbookViewId="0">
      <selection activeCell="A117" sqref="A117:IV124"/>
    </sheetView>
  </sheetViews>
  <sheetFormatPr defaultRowHeight="12.75" x14ac:dyDescent="0.2"/>
  <cols>
    <col min="1" max="1" width="56.5703125" style="1" customWidth="1"/>
    <col min="2" max="2" width="5.42578125" style="1" customWidth="1"/>
    <col min="3" max="3" width="6" style="1" customWidth="1"/>
    <col min="4" max="4" width="7.28515625" style="1" customWidth="1"/>
    <col min="5" max="5" width="15.28515625" style="1" customWidth="1"/>
    <col min="6" max="6" width="4.5703125" style="1" customWidth="1"/>
    <col min="7" max="7" width="11.42578125" style="1" customWidth="1"/>
    <col min="8" max="8" width="11.140625" style="16" customWidth="1"/>
    <col min="9" max="9" width="9.140625" style="1"/>
    <col min="10" max="10" width="12.7109375" style="1" bestFit="1" customWidth="1"/>
    <col min="11" max="11" width="11.7109375" style="1" bestFit="1" customWidth="1"/>
    <col min="12" max="16384" width="9.140625" style="1"/>
  </cols>
  <sheetData>
    <row r="1" spans="1:12" x14ac:dyDescent="0.2">
      <c r="C1" s="19"/>
      <c r="I1" s="17" t="s">
        <v>171</v>
      </c>
      <c r="J1" s="20"/>
      <c r="K1" s="20"/>
      <c r="L1" s="20"/>
    </row>
    <row r="2" spans="1:12" x14ac:dyDescent="0.2">
      <c r="C2" s="19"/>
      <c r="I2" s="18" t="s">
        <v>168</v>
      </c>
      <c r="J2" s="21"/>
      <c r="K2" s="21"/>
      <c r="L2" s="21"/>
    </row>
    <row r="3" spans="1:12" x14ac:dyDescent="0.2">
      <c r="C3" s="19"/>
      <c r="I3" s="18" t="s">
        <v>169</v>
      </c>
      <c r="J3" s="21"/>
      <c r="K3" s="21"/>
      <c r="L3" s="21"/>
    </row>
    <row r="4" spans="1:12" x14ac:dyDescent="0.2">
      <c r="C4" s="19"/>
      <c r="I4" s="18" t="s">
        <v>170</v>
      </c>
      <c r="J4" s="21"/>
      <c r="K4" s="21"/>
      <c r="L4" s="21"/>
    </row>
    <row r="5" spans="1:12" x14ac:dyDescent="0.2">
      <c r="C5" s="19"/>
      <c r="H5" s="21"/>
      <c r="I5" s="18" t="s">
        <v>284</v>
      </c>
      <c r="J5" s="112"/>
      <c r="K5" s="112"/>
      <c r="L5" s="112"/>
    </row>
    <row r="6" spans="1:12" ht="15.75" x14ac:dyDescent="0.25">
      <c r="A6" s="149" t="s">
        <v>268</v>
      </c>
      <c r="B6" s="149"/>
      <c r="C6" s="149"/>
      <c r="D6" s="149"/>
      <c r="E6" s="149"/>
      <c r="F6" s="149"/>
      <c r="G6" s="150"/>
      <c r="I6" s="22"/>
    </row>
    <row r="7" spans="1:12" ht="34.5" customHeight="1" x14ac:dyDescent="0.25">
      <c r="A7" s="147" t="s">
        <v>269</v>
      </c>
      <c r="B7" s="147"/>
      <c r="C7" s="147"/>
      <c r="D7" s="147"/>
      <c r="E7" s="147"/>
      <c r="F7" s="147"/>
      <c r="G7" s="148"/>
    </row>
    <row r="8" spans="1:12" x14ac:dyDescent="0.2">
      <c r="F8" s="1" t="s">
        <v>0</v>
      </c>
    </row>
    <row r="9" spans="1:12" x14ac:dyDescent="0.2">
      <c r="J9" s="115"/>
      <c r="K9" s="115"/>
      <c r="L9" s="115"/>
    </row>
    <row r="10" spans="1:12" x14ac:dyDescent="0.2">
      <c r="A10" s="23" t="s">
        <v>1</v>
      </c>
      <c r="B10" s="23" t="s">
        <v>49</v>
      </c>
      <c r="C10" s="23" t="s">
        <v>3</v>
      </c>
      <c r="D10" s="23" t="s">
        <v>4</v>
      </c>
      <c r="E10" s="23" t="s">
        <v>2</v>
      </c>
      <c r="F10" s="24" t="s">
        <v>5</v>
      </c>
      <c r="G10" s="25">
        <v>2019</v>
      </c>
      <c r="H10" s="25">
        <v>2020</v>
      </c>
      <c r="I10" s="25">
        <v>2021</v>
      </c>
      <c r="J10" s="113"/>
      <c r="K10" s="114"/>
      <c r="L10" s="113"/>
    </row>
    <row r="11" spans="1:12" x14ac:dyDescent="0.2">
      <c r="A11" s="26"/>
      <c r="B11" s="26"/>
      <c r="C11" s="26"/>
      <c r="D11" s="26"/>
      <c r="E11" s="26"/>
      <c r="F11" s="27"/>
      <c r="G11" s="25" t="s">
        <v>6</v>
      </c>
      <c r="H11" s="25" t="s">
        <v>6</v>
      </c>
      <c r="I11" s="25" t="s">
        <v>6</v>
      </c>
    </row>
    <row r="12" spans="1:12" ht="29.25" x14ac:dyDescent="0.25">
      <c r="A12" s="85" t="s">
        <v>26</v>
      </c>
      <c r="B12" s="28">
        <v>911</v>
      </c>
      <c r="C12" s="29" t="s">
        <v>15</v>
      </c>
      <c r="D12" s="29" t="s">
        <v>15</v>
      </c>
      <c r="E12" s="29" t="s">
        <v>15</v>
      </c>
      <c r="F12" s="29" t="s">
        <v>15</v>
      </c>
      <c r="G12" s="30">
        <f>SUM(G13,G77,G70,G84,G91,G125,G185,G231,G238,)</f>
        <v>30434.934000000005</v>
      </c>
      <c r="H12" s="30">
        <f>SUM(H13,H77,H70,H84,H91,H125,H185,H231,H238,)</f>
        <v>25696.183999999997</v>
      </c>
      <c r="I12" s="30">
        <f>SUM(I13,I77,I70,I84,I91,I125,I185,I231,I238,)</f>
        <v>25562.914000000001</v>
      </c>
      <c r="J12" s="103"/>
      <c r="K12" s="103"/>
      <c r="L12" s="103"/>
    </row>
    <row r="13" spans="1:12" ht="14.25" x14ac:dyDescent="0.2">
      <c r="A13" s="84" t="s">
        <v>16</v>
      </c>
      <c r="B13" s="32">
        <v>911</v>
      </c>
      <c r="C13" s="33" t="s">
        <v>36</v>
      </c>
      <c r="D13" s="33" t="s">
        <v>37</v>
      </c>
      <c r="E13" s="34" t="s">
        <v>15</v>
      </c>
      <c r="F13" s="34" t="s">
        <v>15</v>
      </c>
      <c r="G13" s="35">
        <f>G14+G21+G33+G45+G39</f>
        <v>11431.434000000001</v>
      </c>
      <c r="H13" s="35">
        <f>H14+H21+H33+H45</f>
        <v>11228.133999999998</v>
      </c>
      <c r="I13" s="35">
        <f>I14+I21+I33+I45</f>
        <v>11269.634000000002</v>
      </c>
      <c r="J13" s="36"/>
    </row>
    <row r="14" spans="1:12" ht="39" x14ac:dyDescent="0.25">
      <c r="A14" s="84" t="s">
        <v>216</v>
      </c>
      <c r="B14" s="37"/>
      <c r="C14" s="38" t="s">
        <v>36</v>
      </c>
      <c r="D14" s="38" t="s">
        <v>38</v>
      </c>
      <c r="E14" s="38"/>
      <c r="F14" s="38"/>
      <c r="G14" s="39">
        <f t="shared" ref="G14:I15" si="0">G15</f>
        <v>325.34800000000001</v>
      </c>
      <c r="H14" s="39">
        <f t="shared" si="0"/>
        <v>325.34800000000001</v>
      </c>
      <c r="I14" s="39">
        <f t="shared" si="0"/>
        <v>325.34800000000001</v>
      </c>
      <c r="J14" s="36"/>
      <c r="K14" s="36"/>
      <c r="L14" s="36"/>
    </row>
    <row r="15" spans="1:12" ht="15" x14ac:dyDescent="0.25">
      <c r="A15" s="86" t="s">
        <v>160</v>
      </c>
      <c r="B15" s="37"/>
      <c r="C15" s="41" t="s">
        <v>36</v>
      </c>
      <c r="D15" s="41" t="s">
        <v>38</v>
      </c>
      <c r="E15" s="41" t="s">
        <v>86</v>
      </c>
      <c r="F15" s="38"/>
      <c r="G15" s="42">
        <f t="shared" si="0"/>
        <v>325.34800000000001</v>
      </c>
      <c r="H15" s="42">
        <f t="shared" si="0"/>
        <v>325.34800000000001</v>
      </c>
      <c r="I15" s="42">
        <f t="shared" si="0"/>
        <v>325.34800000000001</v>
      </c>
    </row>
    <row r="16" spans="1:12" ht="25.5" x14ac:dyDescent="0.2">
      <c r="A16" s="86" t="s">
        <v>54</v>
      </c>
      <c r="B16" s="43"/>
      <c r="C16" s="41" t="s">
        <v>36</v>
      </c>
      <c r="D16" s="41" t="s">
        <v>38</v>
      </c>
      <c r="E16" s="41" t="s">
        <v>83</v>
      </c>
      <c r="F16" s="41"/>
      <c r="G16" s="44">
        <f>G18+G19</f>
        <v>325.34800000000001</v>
      </c>
      <c r="H16" s="44">
        <f>H18+H19</f>
        <v>325.34800000000001</v>
      </c>
      <c r="I16" s="44">
        <f>I18+I19</f>
        <v>325.34800000000001</v>
      </c>
    </row>
    <row r="17" spans="1:15" x14ac:dyDescent="0.2">
      <c r="A17" s="87" t="s">
        <v>162</v>
      </c>
      <c r="B17" s="43"/>
      <c r="C17" s="41" t="s">
        <v>36</v>
      </c>
      <c r="D17" s="41" t="s">
        <v>38</v>
      </c>
      <c r="E17" s="45" t="s">
        <v>161</v>
      </c>
      <c r="F17" s="41"/>
      <c r="G17" s="44">
        <f>G18</f>
        <v>173.548</v>
      </c>
      <c r="H17" s="44">
        <f>H18</f>
        <v>173.548</v>
      </c>
      <c r="I17" s="44">
        <f>I18</f>
        <v>173.548</v>
      </c>
    </row>
    <row r="18" spans="1:15" ht="25.5" x14ac:dyDescent="0.2">
      <c r="A18" s="86" t="s">
        <v>80</v>
      </c>
      <c r="B18" s="43"/>
      <c r="C18" s="41" t="s">
        <v>36</v>
      </c>
      <c r="D18" s="41" t="s">
        <v>38</v>
      </c>
      <c r="E18" s="46" t="s">
        <v>84</v>
      </c>
      <c r="F18" s="41" t="s">
        <v>81</v>
      </c>
      <c r="G18" s="44">
        <f>172.348+1.2</f>
        <v>173.548</v>
      </c>
      <c r="H18" s="44">
        <f>172.348+1.2</f>
        <v>173.548</v>
      </c>
      <c r="I18" s="44">
        <f>172.348+1.2</f>
        <v>173.548</v>
      </c>
    </row>
    <row r="19" spans="1:15" ht="27" customHeight="1" x14ac:dyDescent="0.2">
      <c r="A19" s="86" t="s">
        <v>55</v>
      </c>
      <c r="B19" s="47"/>
      <c r="C19" s="41" t="s">
        <v>36</v>
      </c>
      <c r="D19" s="41" t="s">
        <v>38</v>
      </c>
      <c r="E19" s="41" t="s">
        <v>85</v>
      </c>
      <c r="F19" s="48"/>
      <c r="G19" s="44">
        <f>G20</f>
        <v>151.80000000000001</v>
      </c>
      <c r="H19" s="44">
        <f>H20</f>
        <v>151.80000000000001</v>
      </c>
      <c r="I19" s="44">
        <f>I20</f>
        <v>151.80000000000001</v>
      </c>
    </row>
    <row r="20" spans="1:15" x14ac:dyDescent="0.2">
      <c r="A20" s="86" t="s">
        <v>56</v>
      </c>
      <c r="B20" s="47"/>
      <c r="C20" s="41" t="s">
        <v>36</v>
      </c>
      <c r="D20" s="41" t="s">
        <v>38</v>
      </c>
      <c r="E20" s="41" t="s">
        <v>85</v>
      </c>
      <c r="F20" s="41" t="s">
        <v>57</v>
      </c>
      <c r="G20" s="44">
        <f>153-1.2</f>
        <v>151.80000000000001</v>
      </c>
      <c r="H20" s="44">
        <f>153-1.2</f>
        <v>151.80000000000001</v>
      </c>
      <c r="I20" s="44">
        <f>153-1.2</f>
        <v>151.80000000000001</v>
      </c>
    </row>
    <row r="21" spans="1:15" ht="39" customHeight="1" x14ac:dyDescent="0.25">
      <c r="A21" s="84" t="s">
        <v>17</v>
      </c>
      <c r="B21" s="43"/>
      <c r="C21" s="38" t="s">
        <v>36</v>
      </c>
      <c r="D21" s="38" t="s">
        <v>39</v>
      </c>
      <c r="E21" s="28" t="s">
        <v>15</v>
      </c>
      <c r="F21" s="28" t="s">
        <v>15</v>
      </c>
      <c r="G21" s="30">
        <f>G22</f>
        <v>10294.986000000001</v>
      </c>
      <c r="H21" s="30">
        <f>H22</f>
        <v>10282.485999999999</v>
      </c>
      <c r="I21" s="30">
        <f>I22</f>
        <v>10317.186000000002</v>
      </c>
      <c r="J21" s="151"/>
      <c r="K21" s="152"/>
      <c r="L21" s="152"/>
      <c r="M21" s="152"/>
      <c r="N21" s="152"/>
      <c r="O21" s="152"/>
    </row>
    <row r="22" spans="1:15" x14ac:dyDescent="0.2">
      <c r="A22" s="88" t="s">
        <v>77</v>
      </c>
      <c r="B22" s="43"/>
      <c r="C22" s="41" t="s">
        <v>36</v>
      </c>
      <c r="D22" s="41" t="s">
        <v>39</v>
      </c>
      <c r="E22" s="41" t="s">
        <v>86</v>
      </c>
      <c r="F22" s="48" t="s">
        <v>15</v>
      </c>
      <c r="G22" s="44">
        <f>SUM(G23,G27)</f>
        <v>10294.986000000001</v>
      </c>
      <c r="H22" s="44">
        <f>SUM(H23,H27)</f>
        <v>10282.485999999999</v>
      </c>
      <c r="I22" s="44">
        <f>SUM(I23,I27)</f>
        <v>10317.186000000002</v>
      </c>
    </row>
    <row r="23" spans="1:15" x14ac:dyDescent="0.2">
      <c r="A23" s="86" t="s">
        <v>58</v>
      </c>
      <c r="B23" s="43"/>
      <c r="C23" s="41" t="s">
        <v>36</v>
      </c>
      <c r="D23" s="41" t="s">
        <v>39</v>
      </c>
      <c r="E23" s="41" t="s">
        <v>88</v>
      </c>
      <c r="F23" s="48" t="s">
        <v>15</v>
      </c>
      <c r="G23" s="44">
        <f>SUM(G25,)</f>
        <v>1360.7</v>
      </c>
      <c r="H23" s="44">
        <f>SUM(H25,)</f>
        <v>1360.8</v>
      </c>
      <c r="I23" s="44">
        <f>SUM(I25,)</f>
        <v>1360.7</v>
      </c>
    </row>
    <row r="24" spans="1:15" x14ac:dyDescent="0.2">
      <c r="A24" s="87" t="s">
        <v>162</v>
      </c>
      <c r="B24" s="43"/>
      <c r="C24" s="41" t="s">
        <v>36</v>
      </c>
      <c r="D24" s="41" t="s">
        <v>39</v>
      </c>
      <c r="E24" s="45" t="s">
        <v>163</v>
      </c>
      <c r="F24" s="48"/>
      <c r="G24" s="44">
        <f>G23</f>
        <v>1360.7</v>
      </c>
      <c r="H24" s="44">
        <f>H23</f>
        <v>1360.8</v>
      </c>
      <c r="I24" s="44">
        <f>I23</f>
        <v>1360.7</v>
      </c>
    </row>
    <row r="25" spans="1:15" ht="25.5" x14ac:dyDescent="0.2">
      <c r="A25" s="88" t="s">
        <v>60</v>
      </c>
      <c r="B25" s="43"/>
      <c r="C25" s="49" t="s">
        <v>36</v>
      </c>
      <c r="D25" s="49" t="s">
        <v>39</v>
      </c>
      <c r="E25" s="49" t="s">
        <v>87</v>
      </c>
      <c r="F25" s="50"/>
      <c r="G25" s="51">
        <f>G26</f>
        <v>1360.7</v>
      </c>
      <c r="H25" s="51">
        <f>H26</f>
        <v>1360.8</v>
      </c>
      <c r="I25" s="51">
        <f>I26</f>
        <v>1360.7</v>
      </c>
    </row>
    <row r="26" spans="1:15" ht="26.25" customHeight="1" x14ac:dyDescent="0.2">
      <c r="A26" s="87" t="s">
        <v>217</v>
      </c>
      <c r="B26" s="47"/>
      <c r="C26" s="41" t="s">
        <v>36</v>
      </c>
      <c r="D26" s="41" t="s">
        <v>39</v>
      </c>
      <c r="E26" s="41" t="s">
        <v>87</v>
      </c>
      <c r="F26" s="48">
        <v>120</v>
      </c>
      <c r="G26" s="44">
        <v>1360.7</v>
      </c>
      <c r="H26" s="44">
        <v>1360.8</v>
      </c>
      <c r="I26" s="44">
        <v>1360.7</v>
      </c>
    </row>
    <row r="27" spans="1:15" ht="25.5" x14ac:dyDescent="0.2">
      <c r="A27" s="88" t="s">
        <v>59</v>
      </c>
      <c r="B27" s="52"/>
      <c r="C27" s="53" t="s">
        <v>36</v>
      </c>
      <c r="D27" s="53" t="s">
        <v>39</v>
      </c>
      <c r="E27" s="53" t="s">
        <v>83</v>
      </c>
      <c r="F27" s="54"/>
      <c r="G27" s="55">
        <f>G28+G30</f>
        <v>8934.2860000000001</v>
      </c>
      <c r="H27" s="55">
        <f>H28+H30</f>
        <v>8921.6859999999997</v>
      </c>
      <c r="I27" s="55">
        <f>I28+I30</f>
        <v>8956.4860000000008</v>
      </c>
    </row>
    <row r="28" spans="1:15" ht="25.5" x14ac:dyDescent="0.2">
      <c r="A28" s="88" t="s">
        <v>60</v>
      </c>
      <c r="B28" s="52"/>
      <c r="C28" s="56" t="s">
        <v>36</v>
      </c>
      <c r="D28" s="56" t="s">
        <v>39</v>
      </c>
      <c r="E28" s="57" t="s">
        <v>89</v>
      </c>
      <c r="F28" s="57" t="s">
        <v>15</v>
      </c>
      <c r="G28" s="58">
        <f>G29</f>
        <v>7073.1859999999997</v>
      </c>
      <c r="H28" s="58">
        <f>H29</f>
        <v>7073.1859999999997</v>
      </c>
      <c r="I28" s="58">
        <f>I29</f>
        <v>7073.1859999999997</v>
      </c>
    </row>
    <row r="29" spans="1:15" ht="25.5" x14ac:dyDescent="0.2">
      <c r="A29" s="87" t="s">
        <v>82</v>
      </c>
      <c r="B29" s="52"/>
      <c r="C29" s="59" t="s">
        <v>36</v>
      </c>
      <c r="D29" s="59" t="s">
        <v>39</v>
      </c>
      <c r="E29" s="59" t="s">
        <v>89</v>
      </c>
      <c r="F29" s="60">
        <v>120</v>
      </c>
      <c r="G29" s="44">
        <f>[1]прил9!$E$27/1000</f>
        <v>7073.1859999999997</v>
      </c>
      <c r="H29" s="44">
        <f>[1]прил9!$E$27/1000</f>
        <v>7073.1859999999997</v>
      </c>
      <c r="I29" s="44">
        <f>[1]прил9!$E$27/1000</f>
        <v>7073.1859999999997</v>
      </c>
    </row>
    <row r="30" spans="1:15" ht="25.5" x14ac:dyDescent="0.2">
      <c r="A30" s="87" t="s">
        <v>215</v>
      </c>
      <c r="B30" s="52"/>
      <c r="C30" s="61" t="s">
        <v>36</v>
      </c>
      <c r="D30" s="61" t="s">
        <v>39</v>
      </c>
      <c r="E30" s="61" t="s">
        <v>84</v>
      </c>
      <c r="F30" s="62"/>
      <c r="G30" s="63">
        <f>G31+G32</f>
        <v>1861.1</v>
      </c>
      <c r="H30" s="63">
        <f>H31+H32</f>
        <v>1848.5</v>
      </c>
      <c r="I30" s="63">
        <f>I31+I32</f>
        <v>1883.3000000000002</v>
      </c>
    </row>
    <row r="31" spans="1:15" ht="25.5" x14ac:dyDescent="0.2">
      <c r="A31" s="86" t="s">
        <v>80</v>
      </c>
      <c r="B31" s="52"/>
      <c r="C31" s="59" t="s">
        <v>36</v>
      </c>
      <c r="D31" s="59" t="s">
        <v>39</v>
      </c>
      <c r="E31" s="59" t="s">
        <v>84</v>
      </c>
      <c r="F31" s="59" t="s">
        <v>81</v>
      </c>
      <c r="G31" s="64">
        <f>534+1327.1</f>
        <v>1861.1</v>
      </c>
      <c r="H31" s="64">
        <f>1306.8+541.7</f>
        <v>1848.5</v>
      </c>
      <c r="I31" s="64">
        <f>550.1+1333.2</f>
        <v>1883.3000000000002</v>
      </c>
    </row>
    <row r="32" spans="1:15" x14ac:dyDescent="0.2">
      <c r="A32" s="89" t="s">
        <v>79</v>
      </c>
      <c r="B32" s="52"/>
      <c r="C32" s="59" t="s">
        <v>36</v>
      </c>
      <c r="D32" s="59" t="s">
        <v>39</v>
      </c>
      <c r="E32" s="59" t="s">
        <v>84</v>
      </c>
      <c r="F32" s="59" t="s">
        <v>210</v>
      </c>
      <c r="G32" s="64"/>
      <c r="H32" s="64"/>
      <c r="I32" s="64"/>
    </row>
    <row r="33" spans="1:9" ht="15" x14ac:dyDescent="0.25">
      <c r="A33" s="91" t="s">
        <v>18</v>
      </c>
      <c r="B33" s="54"/>
      <c r="C33" s="65" t="s">
        <v>36</v>
      </c>
      <c r="D33" s="65" t="s">
        <v>40</v>
      </c>
      <c r="E33" s="66"/>
      <c r="F33" s="66"/>
      <c r="G33" s="30">
        <f t="shared" ref="G33:I34" si="1">SUM(G34)</f>
        <v>100</v>
      </c>
      <c r="H33" s="30">
        <f t="shared" si="1"/>
        <v>100</v>
      </c>
      <c r="I33" s="30">
        <f t="shared" si="1"/>
        <v>100</v>
      </c>
    </row>
    <row r="34" spans="1:9" x14ac:dyDescent="0.2">
      <c r="A34" s="88" t="s">
        <v>61</v>
      </c>
      <c r="B34" s="54"/>
      <c r="C34" s="53" t="s">
        <v>36</v>
      </c>
      <c r="D34" s="53" t="s">
        <v>40</v>
      </c>
      <c r="E34" s="54" t="s">
        <v>90</v>
      </c>
      <c r="F34" s="54"/>
      <c r="G34" s="44">
        <f t="shared" si="1"/>
        <v>100</v>
      </c>
      <c r="H34" s="44">
        <f t="shared" si="1"/>
        <v>100</v>
      </c>
      <c r="I34" s="44">
        <f t="shared" si="1"/>
        <v>100</v>
      </c>
    </row>
    <row r="35" spans="1:9" x14ac:dyDescent="0.2">
      <c r="A35" s="88" t="s">
        <v>78</v>
      </c>
      <c r="B35" s="54"/>
      <c r="C35" s="53" t="s">
        <v>36</v>
      </c>
      <c r="D35" s="53" t="s">
        <v>40</v>
      </c>
      <c r="E35" s="54" t="s">
        <v>91</v>
      </c>
      <c r="F35" s="54" t="s">
        <v>15</v>
      </c>
      <c r="G35" s="44">
        <f>SUM(G38)</f>
        <v>100</v>
      </c>
      <c r="H35" s="44">
        <f>SUM(H38)</f>
        <v>100</v>
      </c>
      <c r="I35" s="44">
        <f>SUM(I38)</f>
        <v>100</v>
      </c>
    </row>
    <row r="36" spans="1:9" x14ac:dyDescent="0.2">
      <c r="A36" s="88" t="s">
        <v>78</v>
      </c>
      <c r="B36" s="54"/>
      <c r="C36" s="53" t="s">
        <v>36</v>
      </c>
      <c r="D36" s="53" t="s">
        <v>40</v>
      </c>
      <c r="E36" s="54" t="s">
        <v>107</v>
      </c>
      <c r="F36" s="54"/>
      <c r="G36" s="44">
        <f t="shared" ref="G36:I37" si="2">G37</f>
        <v>100</v>
      </c>
      <c r="H36" s="44">
        <f t="shared" si="2"/>
        <v>100</v>
      </c>
      <c r="I36" s="44">
        <f t="shared" si="2"/>
        <v>100</v>
      </c>
    </row>
    <row r="37" spans="1:9" x14ac:dyDescent="0.2">
      <c r="A37" s="88" t="s">
        <v>62</v>
      </c>
      <c r="B37" s="54"/>
      <c r="C37" s="53" t="s">
        <v>36</v>
      </c>
      <c r="D37" s="53" t="s">
        <v>40</v>
      </c>
      <c r="E37" s="53" t="s">
        <v>92</v>
      </c>
      <c r="F37" s="53" t="s">
        <v>15</v>
      </c>
      <c r="G37" s="44">
        <f t="shared" si="2"/>
        <v>100</v>
      </c>
      <c r="H37" s="44">
        <f t="shared" si="2"/>
        <v>100</v>
      </c>
      <c r="I37" s="44">
        <f t="shared" si="2"/>
        <v>100</v>
      </c>
    </row>
    <row r="38" spans="1:9" x14ac:dyDescent="0.2">
      <c r="A38" s="88" t="s">
        <v>62</v>
      </c>
      <c r="B38" s="54"/>
      <c r="C38" s="53" t="s">
        <v>36</v>
      </c>
      <c r="D38" s="53" t="s">
        <v>40</v>
      </c>
      <c r="E38" s="53" t="s">
        <v>92</v>
      </c>
      <c r="F38" s="53" t="s">
        <v>63</v>
      </c>
      <c r="G38" s="44">
        <v>100</v>
      </c>
      <c r="H38" s="44">
        <v>100</v>
      </c>
      <c r="I38" s="44">
        <v>100</v>
      </c>
    </row>
    <row r="39" spans="1:9" x14ac:dyDescent="0.2">
      <c r="A39" s="91" t="s">
        <v>52</v>
      </c>
      <c r="B39" s="54"/>
      <c r="C39" s="102" t="s">
        <v>36</v>
      </c>
      <c r="D39" s="102" t="s">
        <v>53</v>
      </c>
      <c r="E39" s="53"/>
      <c r="F39" s="53"/>
      <c r="G39" s="71">
        <v>200</v>
      </c>
      <c r="H39" s="44"/>
      <c r="I39" s="44"/>
    </row>
    <row r="40" spans="1:9" x14ac:dyDescent="0.2">
      <c r="A40" s="88" t="s">
        <v>61</v>
      </c>
      <c r="B40" s="54"/>
      <c r="C40" s="53" t="s">
        <v>36</v>
      </c>
      <c r="D40" s="53" t="s">
        <v>53</v>
      </c>
      <c r="E40" s="54" t="s">
        <v>90</v>
      </c>
      <c r="F40" s="53"/>
      <c r="G40" s="79">
        <v>200</v>
      </c>
      <c r="H40" s="44"/>
      <c r="I40" s="44"/>
    </row>
    <row r="41" spans="1:9" x14ac:dyDescent="0.2">
      <c r="A41" s="88" t="s">
        <v>78</v>
      </c>
      <c r="B41" s="54"/>
      <c r="C41" s="53" t="s">
        <v>36</v>
      </c>
      <c r="D41" s="53" t="s">
        <v>53</v>
      </c>
      <c r="E41" s="54" t="s">
        <v>91</v>
      </c>
      <c r="F41" s="53"/>
      <c r="G41" s="44">
        <f>G42</f>
        <v>200</v>
      </c>
      <c r="H41" s="44"/>
      <c r="I41" s="44"/>
    </row>
    <row r="42" spans="1:9" x14ac:dyDescent="0.2">
      <c r="A42" s="88" t="s">
        <v>78</v>
      </c>
      <c r="B42" s="54"/>
      <c r="C42" s="53" t="s">
        <v>36</v>
      </c>
      <c r="D42" s="53" t="s">
        <v>53</v>
      </c>
      <c r="E42" s="54" t="s">
        <v>107</v>
      </c>
      <c r="F42" s="53"/>
      <c r="G42" s="44">
        <f>G43</f>
        <v>200</v>
      </c>
      <c r="H42" s="44"/>
      <c r="I42" s="44"/>
    </row>
    <row r="43" spans="1:9" x14ac:dyDescent="0.2">
      <c r="A43" s="88" t="s">
        <v>249</v>
      </c>
      <c r="B43" s="54"/>
      <c r="C43" s="53" t="s">
        <v>36</v>
      </c>
      <c r="D43" s="53" t="s">
        <v>53</v>
      </c>
      <c r="E43" s="54" t="s">
        <v>248</v>
      </c>
      <c r="F43" s="53"/>
      <c r="G43" s="44">
        <f>G44</f>
        <v>200</v>
      </c>
      <c r="H43" s="44"/>
      <c r="I43" s="44"/>
    </row>
    <row r="44" spans="1:9" ht="25.5" x14ac:dyDescent="0.2">
      <c r="A44" s="86" t="s">
        <v>80</v>
      </c>
      <c r="B44" s="54"/>
      <c r="C44" s="53" t="s">
        <v>36</v>
      </c>
      <c r="D44" s="53" t="s">
        <v>53</v>
      </c>
      <c r="E44" s="54" t="s">
        <v>248</v>
      </c>
      <c r="F44" s="53" t="s">
        <v>81</v>
      </c>
      <c r="G44" s="44">
        <v>200</v>
      </c>
      <c r="H44" s="44"/>
      <c r="I44" s="44"/>
    </row>
    <row r="45" spans="1:9" ht="15.75" customHeight="1" x14ac:dyDescent="0.25">
      <c r="A45" s="84" t="s">
        <v>23</v>
      </c>
      <c r="B45" s="43"/>
      <c r="C45" s="38" t="s">
        <v>36</v>
      </c>
      <c r="D45" s="38" t="s">
        <v>41</v>
      </c>
      <c r="E45" s="38"/>
      <c r="F45" s="38"/>
      <c r="G45" s="30">
        <f t="shared" ref="G45:I46" si="3">G46</f>
        <v>511.1</v>
      </c>
      <c r="H45" s="30">
        <f t="shared" si="3"/>
        <v>520.29999999999995</v>
      </c>
      <c r="I45" s="30">
        <f t="shared" si="3"/>
        <v>527.1</v>
      </c>
    </row>
    <row r="46" spans="1:9" x14ac:dyDescent="0.2">
      <c r="A46" s="88" t="s">
        <v>61</v>
      </c>
      <c r="B46" s="54"/>
      <c r="C46" s="53" t="s">
        <v>36</v>
      </c>
      <c r="D46" s="53" t="s">
        <v>41</v>
      </c>
      <c r="E46" s="53" t="s">
        <v>90</v>
      </c>
      <c r="F46" s="41"/>
      <c r="G46" s="44">
        <f t="shared" si="3"/>
        <v>511.1</v>
      </c>
      <c r="H46" s="44">
        <f t="shared" si="3"/>
        <v>520.29999999999995</v>
      </c>
      <c r="I46" s="44">
        <f t="shared" si="3"/>
        <v>527.1</v>
      </c>
    </row>
    <row r="47" spans="1:9" x14ac:dyDescent="0.2">
      <c r="A47" s="88" t="s">
        <v>78</v>
      </c>
      <c r="B47" s="54"/>
      <c r="C47" s="53" t="s">
        <v>36</v>
      </c>
      <c r="D47" s="53" t="s">
        <v>41</v>
      </c>
      <c r="E47" s="53" t="s">
        <v>91</v>
      </c>
      <c r="F47" s="41"/>
      <c r="G47" s="44">
        <f>G49+G52+G58+G60+G62+G64+G66+G68+G54+G56</f>
        <v>511.1</v>
      </c>
      <c r="H47" s="44">
        <f>H49+H52+H58+H60+H62+H64+H66+H68+H54+H56</f>
        <v>520.29999999999995</v>
      </c>
      <c r="I47" s="44">
        <f>I49+I52+I58+I60+I62+I64+I66+I68+I54+I56</f>
        <v>527.1</v>
      </c>
    </row>
    <row r="48" spans="1:9" x14ac:dyDescent="0.2">
      <c r="A48" s="88" t="s">
        <v>78</v>
      </c>
      <c r="B48" s="54"/>
      <c r="C48" s="53" t="s">
        <v>36</v>
      </c>
      <c r="D48" s="53" t="s">
        <v>41</v>
      </c>
      <c r="E48" s="53" t="s">
        <v>107</v>
      </c>
      <c r="F48" s="41"/>
      <c r="G48" s="44">
        <f>G47</f>
        <v>511.1</v>
      </c>
      <c r="H48" s="44">
        <f>H47</f>
        <v>520.29999999999995</v>
      </c>
      <c r="I48" s="44">
        <f>I47</f>
        <v>527.1</v>
      </c>
    </row>
    <row r="49" spans="1:9" ht="25.5" x14ac:dyDescent="0.2">
      <c r="A49" s="88" t="s">
        <v>218</v>
      </c>
      <c r="B49" s="54"/>
      <c r="C49" s="59" t="s">
        <v>36</v>
      </c>
      <c r="D49" s="59" t="s">
        <v>41</v>
      </c>
      <c r="E49" s="59" t="s">
        <v>93</v>
      </c>
      <c r="F49" s="60"/>
      <c r="G49" s="44">
        <f>G50+G51</f>
        <v>72.8</v>
      </c>
      <c r="H49" s="44">
        <f>H50+H51</f>
        <v>72.8</v>
      </c>
      <c r="I49" s="44">
        <f>I50+I51</f>
        <v>72.8</v>
      </c>
    </row>
    <row r="50" spans="1:9" ht="25.5" x14ac:dyDescent="0.2">
      <c r="A50" s="86" t="s">
        <v>80</v>
      </c>
      <c r="B50" s="60"/>
      <c r="C50" s="59" t="s">
        <v>36</v>
      </c>
      <c r="D50" s="59" t="s">
        <v>41</v>
      </c>
      <c r="E50" s="59" t="s">
        <v>93</v>
      </c>
      <c r="F50" s="60">
        <v>240</v>
      </c>
      <c r="G50" s="44">
        <v>71.8</v>
      </c>
      <c r="H50" s="44">
        <v>71.8</v>
      </c>
      <c r="I50" s="44">
        <v>71.8</v>
      </c>
    </row>
    <row r="51" spans="1:9" x14ac:dyDescent="0.2">
      <c r="A51" s="89" t="s">
        <v>79</v>
      </c>
      <c r="B51" s="60"/>
      <c r="C51" s="59" t="s">
        <v>36</v>
      </c>
      <c r="D51" s="59" t="s">
        <v>41</v>
      </c>
      <c r="E51" s="59" t="s">
        <v>93</v>
      </c>
      <c r="F51" s="60">
        <v>850</v>
      </c>
      <c r="G51" s="44">
        <v>1</v>
      </c>
      <c r="H51" s="44">
        <v>1</v>
      </c>
      <c r="I51" s="44">
        <v>1</v>
      </c>
    </row>
    <row r="52" spans="1:9" x14ac:dyDescent="0.2">
      <c r="A52" s="86" t="s">
        <v>50</v>
      </c>
      <c r="B52" s="43"/>
      <c r="C52" s="41" t="s">
        <v>36</v>
      </c>
      <c r="D52" s="41" t="s">
        <v>41</v>
      </c>
      <c r="E52" s="59" t="s">
        <v>94</v>
      </c>
      <c r="F52" s="60"/>
      <c r="G52" s="44">
        <f>G53</f>
        <v>150</v>
      </c>
      <c r="H52" s="44">
        <f>H53</f>
        <v>100</v>
      </c>
      <c r="I52" s="44">
        <f>I53</f>
        <v>100</v>
      </c>
    </row>
    <row r="53" spans="1:9" ht="25.5" x14ac:dyDescent="0.2">
      <c r="A53" s="86" t="s">
        <v>80</v>
      </c>
      <c r="B53" s="43"/>
      <c r="C53" s="41" t="s">
        <v>36</v>
      </c>
      <c r="D53" s="41" t="s">
        <v>41</v>
      </c>
      <c r="E53" s="59" t="s">
        <v>94</v>
      </c>
      <c r="F53" s="60">
        <v>240</v>
      </c>
      <c r="G53" s="44">
        <v>150</v>
      </c>
      <c r="H53" s="44">
        <v>100</v>
      </c>
      <c r="I53" s="44">
        <v>100</v>
      </c>
    </row>
    <row r="54" spans="1:9" ht="17.25" customHeight="1" x14ac:dyDescent="0.2">
      <c r="A54" s="86" t="s">
        <v>219</v>
      </c>
      <c r="B54" s="68"/>
      <c r="C54" s="41" t="s">
        <v>36</v>
      </c>
      <c r="D54" s="41" t="s">
        <v>41</v>
      </c>
      <c r="E54" s="59" t="s">
        <v>95</v>
      </c>
      <c r="F54" s="60"/>
      <c r="G54" s="44">
        <f>G55</f>
        <v>50</v>
      </c>
      <c r="H54" s="44">
        <f>H55</f>
        <v>50</v>
      </c>
      <c r="I54" s="44">
        <f>I55</f>
        <v>50</v>
      </c>
    </row>
    <row r="55" spans="1:9" ht="25.5" x14ac:dyDescent="0.2">
      <c r="A55" s="86" t="s">
        <v>80</v>
      </c>
      <c r="B55" s="68"/>
      <c r="C55" s="41" t="s">
        <v>36</v>
      </c>
      <c r="D55" s="41" t="s">
        <v>41</v>
      </c>
      <c r="E55" s="59" t="s">
        <v>95</v>
      </c>
      <c r="F55" s="60">
        <v>240</v>
      </c>
      <c r="G55" s="44">
        <v>50</v>
      </c>
      <c r="H55" s="44">
        <v>50</v>
      </c>
      <c r="I55" s="44">
        <v>50</v>
      </c>
    </row>
    <row r="56" spans="1:9" ht="25.5" x14ac:dyDescent="0.2">
      <c r="A56" s="86" t="s">
        <v>209</v>
      </c>
      <c r="B56" s="68"/>
      <c r="C56" s="41" t="s">
        <v>36</v>
      </c>
      <c r="D56" s="41" t="s">
        <v>41</v>
      </c>
      <c r="E56" s="59" t="s">
        <v>208</v>
      </c>
      <c r="F56" s="60"/>
      <c r="G56" s="44">
        <f>G57</f>
        <v>0</v>
      </c>
      <c r="H56" s="44">
        <f>H57</f>
        <v>50</v>
      </c>
      <c r="I56" s="44">
        <f>I57</f>
        <v>50</v>
      </c>
    </row>
    <row r="57" spans="1:9" ht="25.5" x14ac:dyDescent="0.2">
      <c r="A57" s="86" t="s">
        <v>80</v>
      </c>
      <c r="B57" s="43"/>
      <c r="C57" s="41" t="s">
        <v>36</v>
      </c>
      <c r="D57" s="41" t="s">
        <v>41</v>
      </c>
      <c r="E57" s="59" t="s">
        <v>208</v>
      </c>
      <c r="F57" s="60">
        <v>240</v>
      </c>
      <c r="G57" s="44"/>
      <c r="H57" s="44">
        <v>50</v>
      </c>
      <c r="I57" s="44">
        <v>50</v>
      </c>
    </row>
    <row r="58" spans="1:9" ht="13.5" customHeight="1" x14ac:dyDescent="0.2">
      <c r="A58" s="86" t="s">
        <v>220</v>
      </c>
      <c r="B58" s="43"/>
      <c r="C58" s="41" t="s">
        <v>36</v>
      </c>
      <c r="D58" s="41" t="s">
        <v>41</v>
      </c>
      <c r="E58" s="59" t="s">
        <v>96</v>
      </c>
      <c r="F58" s="60"/>
      <c r="G58" s="44">
        <f>G59</f>
        <v>0</v>
      </c>
      <c r="H58" s="44">
        <f>H59</f>
        <v>0</v>
      </c>
      <c r="I58" s="44">
        <f>I59</f>
        <v>0</v>
      </c>
    </row>
    <row r="59" spans="1:9" ht="30" customHeight="1" x14ac:dyDescent="0.2">
      <c r="A59" s="86" t="s">
        <v>80</v>
      </c>
      <c r="B59" s="43"/>
      <c r="C59" s="41" t="s">
        <v>36</v>
      </c>
      <c r="D59" s="41" t="s">
        <v>41</v>
      </c>
      <c r="E59" s="59" t="s">
        <v>96</v>
      </c>
      <c r="F59" s="60">
        <v>240</v>
      </c>
      <c r="G59" s="44"/>
      <c r="H59" s="44"/>
      <c r="I59" s="44"/>
    </row>
    <row r="60" spans="1:9" ht="27.6" customHeight="1" x14ac:dyDescent="0.2">
      <c r="A60" s="86" t="s">
        <v>64</v>
      </c>
      <c r="B60" s="43"/>
      <c r="C60" s="41" t="s">
        <v>36</v>
      </c>
      <c r="D60" s="41" t="s">
        <v>41</v>
      </c>
      <c r="E60" s="59" t="s">
        <v>97</v>
      </c>
      <c r="F60" s="60"/>
      <c r="G60" s="44">
        <f>G61</f>
        <v>7</v>
      </c>
      <c r="H60" s="44">
        <f>H61</f>
        <v>7.3</v>
      </c>
      <c r="I60" s="44">
        <f>I61</f>
        <v>7.6</v>
      </c>
    </row>
    <row r="61" spans="1:9" x14ac:dyDescent="0.2">
      <c r="A61" s="89" t="s">
        <v>79</v>
      </c>
      <c r="B61" s="43"/>
      <c r="C61" s="41" t="s">
        <v>36</v>
      </c>
      <c r="D61" s="41" t="s">
        <v>41</v>
      </c>
      <c r="E61" s="59" t="s">
        <v>97</v>
      </c>
      <c r="F61" s="60">
        <v>850</v>
      </c>
      <c r="G61" s="44">
        <v>7</v>
      </c>
      <c r="H61" s="44">
        <v>7.3</v>
      </c>
      <c r="I61" s="44">
        <v>7.6</v>
      </c>
    </row>
    <row r="62" spans="1:9" ht="25.5" x14ac:dyDescent="0.2">
      <c r="A62" s="86" t="s">
        <v>65</v>
      </c>
      <c r="B62" s="43"/>
      <c r="C62" s="41" t="s">
        <v>36</v>
      </c>
      <c r="D62" s="41" t="s">
        <v>41</v>
      </c>
      <c r="E62" s="59" t="s">
        <v>98</v>
      </c>
      <c r="F62" s="60"/>
      <c r="G62" s="44">
        <f>G63</f>
        <v>197.3</v>
      </c>
      <c r="H62" s="44">
        <f>H63</f>
        <v>203.2</v>
      </c>
      <c r="I62" s="44">
        <f>I63</f>
        <v>209.7</v>
      </c>
    </row>
    <row r="63" spans="1:9" ht="25.5" x14ac:dyDescent="0.2">
      <c r="A63" s="86" t="s">
        <v>80</v>
      </c>
      <c r="B63" s="43"/>
      <c r="C63" s="41" t="s">
        <v>36</v>
      </c>
      <c r="D63" s="41" t="s">
        <v>41</v>
      </c>
      <c r="E63" s="59" t="s">
        <v>98</v>
      </c>
      <c r="F63" s="60">
        <v>240</v>
      </c>
      <c r="G63" s="44">
        <v>197.3</v>
      </c>
      <c r="H63" s="44">
        <v>203.2</v>
      </c>
      <c r="I63" s="44">
        <v>209.7</v>
      </c>
    </row>
    <row r="64" spans="1:9" ht="51" x14ac:dyDescent="0.2">
      <c r="A64" s="89" t="s">
        <v>221</v>
      </c>
      <c r="B64" s="43"/>
      <c r="C64" s="41" t="s">
        <v>36</v>
      </c>
      <c r="D64" s="41" t="s">
        <v>41</v>
      </c>
      <c r="E64" s="59" t="s">
        <v>101</v>
      </c>
      <c r="F64" s="60"/>
      <c r="G64" s="44">
        <f>G65</f>
        <v>24</v>
      </c>
      <c r="H64" s="44">
        <f>H65</f>
        <v>24</v>
      </c>
      <c r="I64" s="44">
        <f>I65</f>
        <v>24</v>
      </c>
    </row>
    <row r="65" spans="1:9" x14ac:dyDescent="0.2">
      <c r="A65" s="86" t="s">
        <v>56</v>
      </c>
      <c r="B65" s="43"/>
      <c r="C65" s="41" t="s">
        <v>36</v>
      </c>
      <c r="D65" s="41" t="s">
        <v>41</v>
      </c>
      <c r="E65" s="59" t="s">
        <v>101</v>
      </c>
      <c r="F65" s="60">
        <v>540</v>
      </c>
      <c r="G65" s="44">
        <v>24</v>
      </c>
      <c r="H65" s="44">
        <v>24</v>
      </c>
      <c r="I65" s="44">
        <v>24</v>
      </c>
    </row>
    <row r="66" spans="1:9" x14ac:dyDescent="0.2">
      <c r="A66" s="86" t="s">
        <v>67</v>
      </c>
      <c r="B66" s="43"/>
      <c r="C66" s="41" t="s">
        <v>36</v>
      </c>
      <c r="D66" s="41" t="s">
        <v>41</v>
      </c>
      <c r="E66" s="59" t="s">
        <v>100</v>
      </c>
      <c r="F66" s="60"/>
      <c r="G66" s="44">
        <f>G67</f>
        <v>10</v>
      </c>
      <c r="H66" s="44">
        <f>H67</f>
        <v>10</v>
      </c>
      <c r="I66" s="44">
        <f>I67</f>
        <v>10</v>
      </c>
    </row>
    <row r="67" spans="1:9" ht="25.5" x14ac:dyDescent="0.2">
      <c r="A67" s="86" t="s">
        <v>80</v>
      </c>
      <c r="B67" s="43"/>
      <c r="C67" s="41" t="s">
        <v>36</v>
      </c>
      <c r="D67" s="41" t="s">
        <v>41</v>
      </c>
      <c r="E67" s="59" t="s">
        <v>100</v>
      </c>
      <c r="F67" s="60">
        <v>240</v>
      </c>
      <c r="G67" s="44">
        <v>10</v>
      </c>
      <c r="H67" s="44">
        <v>10</v>
      </c>
      <c r="I67" s="44">
        <v>10</v>
      </c>
    </row>
    <row r="68" spans="1:9" ht="25.5" x14ac:dyDescent="0.2">
      <c r="A68" s="86" t="s">
        <v>66</v>
      </c>
      <c r="B68" s="43"/>
      <c r="C68" s="41" t="s">
        <v>36</v>
      </c>
      <c r="D68" s="41" t="s">
        <v>41</v>
      </c>
      <c r="E68" s="59" t="s">
        <v>99</v>
      </c>
      <c r="F68" s="60"/>
      <c r="G68" s="44">
        <f>G69</f>
        <v>0</v>
      </c>
      <c r="H68" s="44">
        <f>H69</f>
        <v>3</v>
      </c>
      <c r="I68" s="44">
        <f>I69</f>
        <v>3</v>
      </c>
    </row>
    <row r="69" spans="1:9" ht="25.5" x14ac:dyDescent="0.2">
      <c r="A69" s="86" t="s">
        <v>80</v>
      </c>
      <c r="B69" s="43"/>
      <c r="C69" s="41" t="s">
        <v>36</v>
      </c>
      <c r="D69" s="41" t="s">
        <v>41</v>
      </c>
      <c r="E69" s="59" t="s">
        <v>99</v>
      </c>
      <c r="F69" s="60">
        <v>240</v>
      </c>
      <c r="G69" s="44"/>
      <c r="H69" s="44">
        <v>3</v>
      </c>
      <c r="I69" s="44">
        <v>3</v>
      </c>
    </row>
    <row r="70" spans="1:9" hidden="1" x14ac:dyDescent="0.2">
      <c r="A70" s="84" t="s">
        <v>13</v>
      </c>
      <c r="B70" s="32">
        <v>911</v>
      </c>
      <c r="C70" s="70" t="s">
        <v>42</v>
      </c>
      <c r="D70" s="70" t="s">
        <v>37</v>
      </c>
      <c r="E70" s="70"/>
      <c r="F70" s="70"/>
      <c r="G70" s="71">
        <f t="shared" ref="G70:I73" si="4">SUM(G71)</f>
        <v>0</v>
      </c>
      <c r="H70" s="71">
        <f t="shared" si="4"/>
        <v>0</v>
      </c>
      <c r="I70" s="71">
        <f t="shared" si="4"/>
        <v>0</v>
      </c>
    </row>
    <row r="71" spans="1:9" hidden="1" x14ac:dyDescent="0.2">
      <c r="A71" s="86" t="s">
        <v>19</v>
      </c>
      <c r="B71" s="72"/>
      <c r="C71" s="41" t="s">
        <v>42</v>
      </c>
      <c r="D71" s="41" t="s">
        <v>38</v>
      </c>
      <c r="E71" s="41"/>
      <c r="F71" s="41"/>
      <c r="G71" s="44">
        <f t="shared" si="4"/>
        <v>0</v>
      </c>
      <c r="H71" s="44">
        <f t="shared" si="4"/>
        <v>0</v>
      </c>
      <c r="I71" s="44">
        <f t="shared" si="4"/>
        <v>0</v>
      </c>
    </row>
    <row r="72" spans="1:9" hidden="1" x14ac:dyDescent="0.2">
      <c r="A72" s="88" t="s">
        <v>61</v>
      </c>
      <c r="B72" s="54"/>
      <c r="C72" s="41" t="s">
        <v>42</v>
      </c>
      <c r="D72" s="41" t="s">
        <v>38</v>
      </c>
      <c r="E72" s="54" t="s">
        <v>90</v>
      </c>
      <c r="F72" s="41"/>
      <c r="G72" s="44">
        <f t="shared" si="4"/>
        <v>0</v>
      </c>
      <c r="H72" s="44">
        <f t="shared" si="4"/>
        <v>0</v>
      </c>
      <c r="I72" s="44">
        <f t="shared" si="4"/>
        <v>0</v>
      </c>
    </row>
    <row r="73" spans="1:9" hidden="1" x14ac:dyDescent="0.2">
      <c r="A73" s="88" t="s">
        <v>78</v>
      </c>
      <c r="B73" s="47"/>
      <c r="C73" s="41" t="s">
        <v>42</v>
      </c>
      <c r="D73" s="41" t="s">
        <v>38</v>
      </c>
      <c r="E73" s="54" t="s">
        <v>91</v>
      </c>
      <c r="F73" s="41"/>
      <c r="G73" s="44">
        <f t="shared" si="4"/>
        <v>0</v>
      </c>
      <c r="H73" s="44">
        <f t="shared" si="4"/>
        <v>0</v>
      </c>
      <c r="I73" s="44">
        <f t="shared" si="4"/>
        <v>0</v>
      </c>
    </row>
    <row r="74" spans="1:9" ht="29.1" hidden="1" customHeight="1" x14ac:dyDescent="0.2">
      <c r="A74" s="86" t="s">
        <v>33</v>
      </c>
      <c r="B74" s="73"/>
      <c r="C74" s="41" t="s">
        <v>42</v>
      </c>
      <c r="D74" s="41" t="s">
        <v>38</v>
      </c>
      <c r="E74" s="60" t="s">
        <v>102</v>
      </c>
      <c r="F74" s="74"/>
      <c r="G74" s="44">
        <f>G75</f>
        <v>0</v>
      </c>
      <c r="H74" s="44">
        <f>H75</f>
        <v>0</v>
      </c>
      <c r="I74" s="44">
        <f>I75</f>
        <v>0</v>
      </c>
    </row>
    <row r="75" spans="1:9" ht="15" hidden="1" customHeight="1" x14ac:dyDescent="0.2">
      <c r="A75" s="87" t="s">
        <v>82</v>
      </c>
      <c r="B75" s="73"/>
      <c r="C75" s="41" t="s">
        <v>42</v>
      </c>
      <c r="D75" s="41" t="s">
        <v>38</v>
      </c>
      <c r="E75" s="54" t="s">
        <v>102</v>
      </c>
      <c r="F75" s="60">
        <v>120</v>
      </c>
      <c r="G75" s="44"/>
      <c r="H75" s="44"/>
      <c r="I75" s="44"/>
    </row>
    <row r="76" spans="1:9" ht="25.5" hidden="1" x14ac:dyDescent="0.2">
      <c r="A76" s="86" t="s">
        <v>80</v>
      </c>
      <c r="B76" s="73"/>
      <c r="C76" s="41" t="s">
        <v>42</v>
      </c>
      <c r="D76" s="41" t="s">
        <v>38</v>
      </c>
      <c r="E76" s="54" t="s">
        <v>102</v>
      </c>
      <c r="F76" s="60">
        <v>240</v>
      </c>
      <c r="G76" s="44"/>
      <c r="H76" s="44"/>
      <c r="I76" s="44"/>
    </row>
    <row r="77" spans="1:9" x14ac:dyDescent="0.2">
      <c r="A77" s="84" t="s">
        <v>13</v>
      </c>
      <c r="B77" s="32">
        <v>911</v>
      </c>
      <c r="C77" s="70" t="s">
        <v>42</v>
      </c>
      <c r="D77" s="70" t="s">
        <v>37</v>
      </c>
      <c r="E77" s="70"/>
      <c r="F77" s="70"/>
      <c r="G77" s="71">
        <f t="shared" ref="G77:I80" si="5">SUM(G78)</f>
        <v>257.10000000000002</v>
      </c>
      <c r="H77" s="71">
        <f t="shared" si="5"/>
        <v>266.39999999999998</v>
      </c>
      <c r="I77" s="71">
        <f t="shared" si="5"/>
        <v>0</v>
      </c>
    </row>
    <row r="78" spans="1:9" x14ac:dyDescent="0.2">
      <c r="A78" s="86" t="s">
        <v>19</v>
      </c>
      <c r="B78" s="116"/>
      <c r="C78" s="45" t="s">
        <v>42</v>
      </c>
      <c r="D78" s="45" t="s">
        <v>38</v>
      </c>
      <c r="E78" s="45"/>
      <c r="F78" s="45"/>
      <c r="G78" s="79">
        <f t="shared" si="5"/>
        <v>257.10000000000002</v>
      </c>
      <c r="H78" s="79">
        <f t="shared" si="5"/>
        <v>266.39999999999998</v>
      </c>
      <c r="I78" s="79">
        <f t="shared" si="5"/>
        <v>0</v>
      </c>
    </row>
    <row r="79" spans="1:9" x14ac:dyDescent="0.2">
      <c r="A79" s="88" t="s">
        <v>61</v>
      </c>
      <c r="B79" s="54"/>
      <c r="C79" s="45" t="s">
        <v>42</v>
      </c>
      <c r="D79" s="45" t="s">
        <v>38</v>
      </c>
      <c r="E79" s="54" t="s">
        <v>90</v>
      </c>
      <c r="F79" s="45"/>
      <c r="G79" s="79">
        <f t="shared" si="5"/>
        <v>257.10000000000002</v>
      </c>
      <c r="H79" s="79">
        <f t="shared" si="5"/>
        <v>266.39999999999998</v>
      </c>
      <c r="I79" s="79">
        <f t="shared" si="5"/>
        <v>0</v>
      </c>
    </row>
    <row r="80" spans="1:9" x14ac:dyDescent="0.2">
      <c r="A80" s="88" t="s">
        <v>78</v>
      </c>
      <c r="B80" s="40"/>
      <c r="C80" s="45" t="s">
        <v>42</v>
      </c>
      <c r="D80" s="45" t="s">
        <v>38</v>
      </c>
      <c r="E80" s="54" t="s">
        <v>91</v>
      </c>
      <c r="F80" s="45"/>
      <c r="G80" s="79">
        <f>SUM(G81)+G83</f>
        <v>257.10000000000002</v>
      </c>
      <c r="H80" s="79">
        <f>SUM(H81)+H83</f>
        <v>266.39999999999998</v>
      </c>
      <c r="I80" s="79">
        <f t="shared" si="5"/>
        <v>0</v>
      </c>
    </row>
    <row r="81" spans="1:9" ht="25.5" x14ac:dyDescent="0.2">
      <c r="A81" s="86" t="s">
        <v>33</v>
      </c>
      <c r="B81" s="73"/>
      <c r="C81" s="45" t="s">
        <v>42</v>
      </c>
      <c r="D81" s="45" t="s">
        <v>38</v>
      </c>
      <c r="E81" s="60" t="s">
        <v>102</v>
      </c>
      <c r="F81" s="74"/>
      <c r="G81" s="79">
        <f>G82</f>
        <v>233.4</v>
      </c>
      <c r="H81" s="79">
        <f>H82</f>
        <v>242.7</v>
      </c>
      <c r="I81" s="79">
        <f>I82</f>
        <v>0</v>
      </c>
    </row>
    <row r="82" spans="1:9" ht="25.5" x14ac:dyDescent="0.2">
      <c r="A82" s="87" t="s">
        <v>82</v>
      </c>
      <c r="B82" s="73"/>
      <c r="C82" s="45" t="s">
        <v>42</v>
      </c>
      <c r="D82" s="45" t="s">
        <v>38</v>
      </c>
      <c r="E82" s="54" t="s">
        <v>102</v>
      </c>
      <c r="F82" s="60">
        <v>120</v>
      </c>
      <c r="G82" s="79">
        <f>179.9+53.5</f>
        <v>233.4</v>
      </c>
      <c r="H82" s="79">
        <f>189.2+53.5</f>
        <v>242.7</v>
      </c>
      <c r="I82" s="79"/>
    </row>
    <row r="83" spans="1:9" ht="25.5" x14ac:dyDescent="0.2">
      <c r="A83" s="86" t="s">
        <v>80</v>
      </c>
      <c r="B83" s="73"/>
      <c r="C83" s="45" t="s">
        <v>42</v>
      </c>
      <c r="D83" s="45" t="s">
        <v>38</v>
      </c>
      <c r="E83" s="54" t="s">
        <v>102</v>
      </c>
      <c r="F83" s="60">
        <v>240</v>
      </c>
      <c r="G83" s="79">
        <v>23.7</v>
      </c>
      <c r="H83" s="79">
        <v>23.7</v>
      </c>
      <c r="I83" s="79"/>
    </row>
    <row r="84" spans="1:9" ht="29.25" x14ac:dyDescent="0.25">
      <c r="A84" s="85" t="s">
        <v>32</v>
      </c>
      <c r="B84" s="32">
        <v>911</v>
      </c>
      <c r="C84" s="38" t="s">
        <v>38</v>
      </c>
      <c r="D84" s="38" t="s">
        <v>37</v>
      </c>
      <c r="E84" s="38"/>
      <c r="F84" s="38"/>
      <c r="G84" s="30">
        <f>G85</f>
        <v>157.19999999999999</v>
      </c>
      <c r="H84" s="30">
        <f>H85</f>
        <v>189.5</v>
      </c>
      <c r="I84" s="30">
        <f>I85</f>
        <v>191.9</v>
      </c>
    </row>
    <row r="85" spans="1:9" ht="25.5" customHeight="1" x14ac:dyDescent="0.2">
      <c r="A85" s="84" t="s">
        <v>31</v>
      </c>
      <c r="B85" s="47"/>
      <c r="C85" s="41" t="s">
        <v>38</v>
      </c>
      <c r="D85" s="41" t="s">
        <v>43</v>
      </c>
      <c r="E85" s="41"/>
      <c r="F85" s="41"/>
      <c r="G85" s="44">
        <f>G86</f>
        <v>157.19999999999999</v>
      </c>
      <c r="H85" s="44">
        <f t="shared" ref="H85:I87" si="6">H86</f>
        <v>189.5</v>
      </c>
      <c r="I85" s="44">
        <f t="shared" si="6"/>
        <v>191.9</v>
      </c>
    </row>
    <row r="86" spans="1:9" ht="38.25" x14ac:dyDescent="0.2">
      <c r="A86" s="88" t="s">
        <v>103</v>
      </c>
      <c r="B86" s="54"/>
      <c r="C86" s="41" t="s">
        <v>38</v>
      </c>
      <c r="D86" s="41" t="s">
        <v>43</v>
      </c>
      <c r="E86" s="60" t="s">
        <v>104</v>
      </c>
      <c r="F86" s="41"/>
      <c r="G86" s="44">
        <f>G87</f>
        <v>157.19999999999999</v>
      </c>
      <c r="H86" s="44">
        <f t="shared" si="6"/>
        <v>189.5</v>
      </c>
      <c r="I86" s="44">
        <f t="shared" si="6"/>
        <v>191.9</v>
      </c>
    </row>
    <row r="87" spans="1:9" ht="30" customHeight="1" x14ac:dyDescent="0.2">
      <c r="A87" s="88" t="s">
        <v>222</v>
      </c>
      <c r="B87" s="54"/>
      <c r="C87" s="41" t="s">
        <v>38</v>
      </c>
      <c r="D87" s="41" t="s">
        <v>43</v>
      </c>
      <c r="E87" s="60" t="s">
        <v>105</v>
      </c>
      <c r="F87" s="41"/>
      <c r="G87" s="44">
        <f>G88</f>
        <v>157.19999999999999</v>
      </c>
      <c r="H87" s="44">
        <f t="shared" si="6"/>
        <v>189.5</v>
      </c>
      <c r="I87" s="44">
        <f t="shared" si="6"/>
        <v>191.9</v>
      </c>
    </row>
    <row r="88" spans="1:9" ht="51" x14ac:dyDescent="0.2">
      <c r="A88" s="88" t="s">
        <v>197</v>
      </c>
      <c r="B88" s="47"/>
      <c r="C88" s="41" t="s">
        <v>38</v>
      </c>
      <c r="D88" s="41" t="s">
        <v>43</v>
      </c>
      <c r="E88" s="60" t="s">
        <v>106</v>
      </c>
      <c r="F88" s="41"/>
      <c r="G88" s="44">
        <f>SUM(G90)</f>
        <v>157.19999999999999</v>
      </c>
      <c r="H88" s="44">
        <f>SUM(H90)</f>
        <v>189.5</v>
      </c>
      <c r="I88" s="44">
        <f>SUM(I90)</f>
        <v>191.9</v>
      </c>
    </row>
    <row r="89" spans="1:9" x14ac:dyDescent="0.2">
      <c r="A89" s="88" t="s">
        <v>173</v>
      </c>
      <c r="B89" s="47"/>
      <c r="C89" s="41" t="s">
        <v>38</v>
      </c>
      <c r="D89" s="41" t="s">
        <v>43</v>
      </c>
      <c r="E89" s="60" t="s">
        <v>142</v>
      </c>
      <c r="F89" s="41"/>
      <c r="G89" s="44">
        <f>G90</f>
        <v>157.19999999999999</v>
      </c>
      <c r="H89" s="44">
        <f>H90</f>
        <v>189.5</v>
      </c>
      <c r="I89" s="44">
        <f>I90</f>
        <v>191.9</v>
      </c>
    </row>
    <row r="90" spans="1:9" ht="25.5" x14ac:dyDescent="0.2">
      <c r="A90" s="86" t="s">
        <v>80</v>
      </c>
      <c r="B90" s="47"/>
      <c r="C90" s="41" t="s">
        <v>38</v>
      </c>
      <c r="D90" s="41" t="s">
        <v>43</v>
      </c>
      <c r="E90" s="60" t="s">
        <v>142</v>
      </c>
      <c r="F90" s="46" t="s">
        <v>81</v>
      </c>
      <c r="G90" s="44">
        <v>157.19999999999999</v>
      </c>
      <c r="H90" s="44">
        <v>189.5</v>
      </c>
      <c r="I90" s="44">
        <v>191.9</v>
      </c>
    </row>
    <row r="91" spans="1:9" x14ac:dyDescent="0.2">
      <c r="A91" s="84" t="s">
        <v>20</v>
      </c>
      <c r="B91" s="32">
        <v>911</v>
      </c>
      <c r="C91" s="70" t="s">
        <v>39</v>
      </c>
      <c r="D91" s="70" t="s">
        <v>37</v>
      </c>
      <c r="E91" s="70"/>
      <c r="F91" s="70"/>
      <c r="G91" s="71">
        <f>SUM(G92,G117)</f>
        <v>3186.3</v>
      </c>
      <c r="H91" s="71">
        <f>SUM(H92,H117)</f>
        <v>3186.3</v>
      </c>
      <c r="I91" s="71">
        <f>SUM(I92,I117)</f>
        <v>3186.3</v>
      </c>
    </row>
    <row r="92" spans="1:9" ht="15.75" x14ac:dyDescent="0.25">
      <c r="A92" s="7" t="s">
        <v>68</v>
      </c>
      <c r="B92" s="8"/>
      <c r="C92" s="8" t="s">
        <v>39</v>
      </c>
      <c r="D92" s="8" t="s">
        <v>43</v>
      </c>
      <c r="E92" s="46"/>
      <c r="F92" s="46"/>
      <c r="G92" s="75">
        <f>SUM(G93)</f>
        <v>3186.3</v>
      </c>
      <c r="H92" s="75">
        <f>SUM(H93)</f>
        <v>3186.3</v>
      </c>
      <c r="I92" s="75">
        <f>SUM(I93)</f>
        <v>3186.3</v>
      </c>
    </row>
    <row r="93" spans="1:9" ht="38.25" x14ac:dyDescent="0.2">
      <c r="A93" s="88" t="s">
        <v>111</v>
      </c>
      <c r="B93" s="54"/>
      <c r="C93" s="59" t="s">
        <v>39</v>
      </c>
      <c r="D93" s="59" t="s">
        <v>43</v>
      </c>
      <c r="E93" s="59" t="s">
        <v>143</v>
      </c>
      <c r="F93" s="59"/>
      <c r="G93" s="64">
        <f>G94+G98+G102+G106+G112</f>
        <v>3186.3</v>
      </c>
      <c r="H93" s="64">
        <f>H94+H98+H102+H106</f>
        <v>3186.3</v>
      </c>
      <c r="I93" s="64">
        <f>I94+I98+I102+I106</f>
        <v>3186.3</v>
      </c>
    </row>
    <row r="94" spans="1:9" ht="30.75" customHeight="1" x14ac:dyDescent="0.2">
      <c r="A94" s="88" t="s">
        <v>223</v>
      </c>
      <c r="B94" s="54"/>
      <c r="C94" s="59" t="s">
        <v>39</v>
      </c>
      <c r="D94" s="59" t="s">
        <v>43</v>
      </c>
      <c r="E94" s="59" t="s">
        <v>144</v>
      </c>
      <c r="F94" s="59"/>
      <c r="G94" s="64">
        <f>G95</f>
        <v>620</v>
      </c>
      <c r="H94" s="64">
        <f>H95</f>
        <v>620</v>
      </c>
      <c r="I94" s="64">
        <f>I95</f>
        <v>620</v>
      </c>
    </row>
    <row r="95" spans="1:9" x14ac:dyDescent="0.2">
      <c r="A95" s="89" t="s">
        <v>224</v>
      </c>
      <c r="B95" s="54"/>
      <c r="C95" s="59" t="s">
        <v>39</v>
      </c>
      <c r="D95" s="59" t="s">
        <v>43</v>
      </c>
      <c r="E95" s="59" t="s">
        <v>145</v>
      </c>
      <c r="F95" s="59"/>
      <c r="G95" s="64">
        <f>G97</f>
        <v>620</v>
      </c>
      <c r="H95" s="64">
        <f>H97</f>
        <v>620</v>
      </c>
      <c r="I95" s="64">
        <f>I97</f>
        <v>620</v>
      </c>
    </row>
    <row r="96" spans="1:9" ht="38.25" x14ac:dyDescent="0.2">
      <c r="A96" s="89" t="s">
        <v>174</v>
      </c>
      <c r="B96" s="54"/>
      <c r="C96" s="59" t="s">
        <v>39</v>
      </c>
      <c r="D96" s="59" t="s">
        <v>43</v>
      </c>
      <c r="E96" s="59" t="s">
        <v>146</v>
      </c>
      <c r="F96" s="59"/>
      <c r="G96" s="64">
        <f>G97</f>
        <v>620</v>
      </c>
      <c r="H96" s="64">
        <f>H97</f>
        <v>620</v>
      </c>
      <c r="I96" s="64">
        <f>I97</f>
        <v>620</v>
      </c>
    </row>
    <row r="97" spans="1:9" ht="25.5" x14ac:dyDescent="0.2">
      <c r="A97" s="86" t="s">
        <v>80</v>
      </c>
      <c r="B97" s="60"/>
      <c r="C97" s="59" t="s">
        <v>39</v>
      </c>
      <c r="D97" s="59" t="s">
        <v>43</v>
      </c>
      <c r="E97" s="59" t="s">
        <v>146</v>
      </c>
      <c r="F97" s="46" t="s">
        <v>81</v>
      </c>
      <c r="G97" s="64">
        <v>620</v>
      </c>
      <c r="H97" s="64">
        <v>620</v>
      </c>
      <c r="I97" s="64">
        <v>620</v>
      </c>
    </row>
    <row r="98" spans="1:9" ht="26.25" customHeight="1" x14ac:dyDescent="0.2">
      <c r="A98" s="88" t="s">
        <v>225</v>
      </c>
      <c r="B98" s="60"/>
      <c r="C98" s="59" t="s">
        <v>39</v>
      </c>
      <c r="D98" s="59" t="s">
        <v>43</v>
      </c>
      <c r="E98" s="59" t="s">
        <v>147</v>
      </c>
      <c r="F98" s="46"/>
      <c r="G98" s="64">
        <f t="shared" ref="G98:I100" si="7">G99</f>
        <v>1518</v>
      </c>
      <c r="H98" s="64">
        <f t="shared" si="7"/>
        <v>1588</v>
      </c>
      <c r="I98" s="64">
        <f t="shared" si="7"/>
        <v>1588</v>
      </c>
    </row>
    <row r="99" spans="1:9" ht="51" x14ac:dyDescent="0.2">
      <c r="A99" s="89" t="s">
        <v>226</v>
      </c>
      <c r="B99" s="60"/>
      <c r="C99" s="59" t="s">
        <v>39</v>
      </c>
      <c r="D99" s="59" t="s">
        <v>43</v>
      </c>
      <c r="E99" s="59" t="s">
        <v>148</v>
      </c>
      <c r="F99" s="46"/>
      <c r="G99" s="64">
        <f t="shared" si="7"/>
        <v>1518</v>
      </c>
      <c r="H99" s="64">
        <f t="shared" si="7"/>
        <v>1588</v>
      </c>
      <c r="I99" s="64">
        <f t="shared" si="7"/>
        <v>1588</v>
      </c>
    </row>
    <row r="100" spans="1:9" ht="63.75" x14ac:dyDescent="0.2">
      <c r="A100" s="89" t="s">
        <v>227</v>
      </c>
      <c r="B100" s="54"/>
      <c r="C100" s="59" t="s">
        <v>39</v>
      </c>
      <c r="D100" s="59" t="s">
        <v>43</v>
      </c>
      <c r="E100" s="59" t="s">
        <v>149</v>
      </c>
      <c r="F100" s="59"/>
      <c r="G100" s="64">
        <f t="shared" si="7"/>
        <v>1518</v>
      </c>
      <c r="H100" s="64">
        <f t="shared" si="7"/>
        <v>1588</v>
      </c>
      <c r="I100" s="64">
        <f t="shared" si="7"/>
        <v>1588</v>
      </c>
    </row>
    <row r="101" spans="1:9" ht="25.5" x14ac:dyDescent="0.2">
      <c r="A101" s="86" t="s">
        <v>80</v>
      </c>
      <c r="B101" s="60"/>
      <c r="C101" s="59" t="s">
        <v>39</v>
      </c>
      <c r="D101" s="59" t="s">
        <v>43</v>
      </c>
      <c r="E101" s="59" t="s">
        <v>149</v>
      </c>
      <c r="F101" s="46" t="s">
        <v>81</v>
      </c>
      <c r="G101" s="64">
        <f>2208-620-70</f>
        <v>1518</v>
      </c>
      <c r="H101" s="64">
        <f>2208-620</f>
        <v>1588</v>
      </c>
      <c r="I101" s="64">
        <f>2208-620</f>
        <v>1588</v>
      </c>
    </row>
    <row r="102" spans="1:9" x14ac:dyDescent="0.2">
      <c r="A102" s="88" t="s">
        <v>159</v>
      </c>
      <c r="B102" s="54"/>
      <c r="C102" s="59" t="s">
        <v>39</v>
      </c>
      <c r="D102" s="59" t="s">
        <v>43</v>
      </c>
      <c r="E102" s="59" t="s">
        <v>156</v>
      </c>
      <c r="F102" s="59"/>
      <c r="G102" s="64">
        <f>G103</f>
        <v>0</v>
      </c>
      <c r="H102" s="64">
        <f>H103</f>
        <v>0</v>
      </c>
      <c r="I102" s="64">
        <f>I103</f>
        <v>0</v>
      </c>
    </row>
    <row r="103" spans="1:9" ht="25.5" x14ac:dyDescent="0.2">
      <c r="A103" s="89" t="s">
        <v>158</v>
      </c>
      <c r="B103" s="54"/>
      <c r="C103" s="59" t="s">
        <v>39</v>
      </c>
      <c r="D103" s="59" t="s">
        <v>43</v>
      </c>
      <c r="E103" s="59" t="s">
        <v>157</v>
      </c>
      <c r="F103" s="59"/>
      <c r="G103" s="64">
        <f>G105</f>
        <v>0</v>
      </c>
      <c r="H103" s="64">
        <f>H105</f>
        <v>0</v>
      </c>
      <c r="I103" s="64">
        <f>I105</f>
        <v>0</v>
      </c>
    </row>
    <row r="104" spans="1:9" ht="38.25" x14ac:dyDescent="0.2">
      <c r="A104" s="89" t="s">
        <v>174</v>
      </c>
      <c r="B104" s="54"/>
      <c r="C104" s="59" t="s">
        <v>39</v>
      </c>
      <c r="D104" s="59" t="s">
        <v>43</v>
      </c>
      <c r="E104" s="59" t="s">
        <v>155</v>
      </c>
      <c r="F104" s="59"/>
      <c r="G104" s="64">
        <f>G105</f>
        <v>0</v>
      </c>
      <c r="H104" s="64">
        <f>H105</f>
        <v>0</v>
      </c>
      <c r="I104" s="64">
        <f>I105</f>
        <v>0</v>
      </c>
    </row>
    <row r="105" spans="1:9" ht="25.5" x14ac:dyDescent="0.2">
      <c r="A105" s="86" t="s">
        <v>80</v>
      </c>
      <c r="B105" s="60"/>
      <c r="C105" s="59" t="s">
        <v>39</v>
      </c>
      <c r="D105" s="59" t="s">
        <v>43</v>
      </c>
      <c r="E105" s="59" t="s">
        <v>155</v>
      </c>
      <c r="F105" s="46" t="s">
        <v>81</v>
      </c>
      <c r="G105" s="64"/>
      <c r="H105" s="64"/>
      <c r="I105" s="64"/>
    </row>
    <row r="106" spans="1:9" ht="25.5" x14ac:dyDescent="0.2">
      <c r="A106" s="69" t="s">
        <v>202</v>
      </c>
      <c r="B106" s="60"/>
      <c r="C106" s="59" t="s">
        <v>39</v>
      </c>
      <c r="D106" s="59" t="s">
        <v>43</v>
      </c>
      <c r="E106" s="59" t="s">
        <v>199</v>
      </c>
      <c r="F106" s="46"/>
      <c r="G106" s="64">
        <f>G107</f>
        <v>978.3</v>
      </c>
      <c r="H106" s="64">
        <f>H107</f>
        <v>978.3</v>
      </c>
      <c r="I106" s="64">
        <f>I107</f>
        <v>978.3</v>
      </c>
    </row>
    <row r="107" spans="1:9" ht="25.5" x14ac:dyDescent="0.2">
      <c r="A107" s="69" t="s">
        <v>203</v>
      </c>
      <c r="B107" s="60"/>
      <c r="C107" s="59" t="s">
        <v>39</v>
      </c>
      <c r="D107" s="59" t="s">
        <v>43</v>
      </c>
      <c r="E107" s="59" t="s">
        <v>200</v>
      </c>
      <c r="F107" s="46"/>
      <c r="G107" s="64">
        <f>G108+G110</f>
        <v>978.3</v>
      </c>
      <c r="H107" s="64">
        <f>H108+H110</f>
        <v>978.3</v>
      </c>
      <c r="I107" s="64">
        <f>I108+I110</f>
        <v>978.3</v>
      </c>
    </row>
    <row r="108" spans="1:9" ht="25.5" hidden="1" x14ac:dyDescent="0.2">
      <c r="A108" s="69" t="s">
        <v>204</v>
      </c>
      <c r="B108" s="60"/>
      <c r="C108" s="59" t="s">
        <v>39</v>
      </c>
      <c r="D108" s="59" t="s">
        <v>43</v>
      </c>
      <c r="E108" s="59" t="s">
        <v>201</v>
      </c>
      <c r="F108" s="46"/>
      <c r="G108" s="64">
        <f>G109</f>
        <v>0</v>
      </c>
      <c r="H108" s="64">
        <f>H109</f>
        <v>0</v>
      </c>
      <c r="I108" s="64">
        <f>I109</f>
        <v>0</v>
      </c>
    </row>
    <row r="109" spans="1:9" ht="26.25" hidden="1" customHeight="1" x14ac:dyDescent="0.2">
      <c r="A109" s="40" t="s">
        <v>80</v>
      </c>
      <c r="B109" s="60"/>
      <c r="C109" s="59" t="s">
        <v>39</v>
      </c>
      <c r="D109" s="59" t="s">
        <v>43</v>
      </c>
      <c r="E109" s="59" t="s">
        <v>201</v>
      </c>
      <c r="F109" s="45" t="s">
        <v>81</v>
      </c>
      <c r="G109" s="64"/>
      <c r="H109" s="64"/>
      <c r="I109" s="64"/>
    </row>
    <row r="110" spans="1:9" ht="26.25" customHeight="1" x14ac:dyDescent="0.2">
      <c r="A110" s="40" t="s">
        <v>212</v>
      </c>
      <c r="B110" s="60"/>
      <c r="C110" s="59" t="s">
        <v>39</v>
      </c>
      <c r="D110" s="59" t="s">
        <v>43</v>
      </c>
      <c r="E110" s="59" t="s">
        <v>211</v>
      </c>
      <c r="F110" s="45"/>
      <c r="G110" s="64">
        <f>G111</f>
        <v>978.3</v>
      </c>
      <c r="H110" s="64">
        <f>H111</f>
        <v>978.3</v>
      </c>
      <c r="I110" s="64">
        <f>I111</f>
        <v>978.3</v>
      </c>
    </row>
    <row r="111" spans="1:9" ht="25.5" x14ac:dyDescent="0.2">
      <c r="A111" s="40" t="s">
        <v>80</v>
      </c>
      <c r="B111" s="60"/>
      <c r="C111" s="59" t="s">
        <v>39</v>
      </c>
      <c r="D111" s="59" t="s">
        <v>43</v>
      </c>
      <c r="E111" s="59" t="s">
        <v>211</v>
      </c>
      <c r="F111" s="45" t="s">
        <v>81</v>
      </c>
      <c r="G111" s="64">
        <v>978.3</v>
      </c>
      <c r="H111" s="64">
        <v>978.3</v>
      </c>
      <c r="I111" s="64">
        <v>978.3</v>
      </c>
    </row>
    <row r="112" spans="1:9" ht="38.25" x14ac:dyDescent="0.2">
      <c r="A112" s="86" t="s">
        <v>258</v>
      </c>
      <c r="B112" s="60"/>
      <c r="C112" s="59" t="s">
        <v>39</v>
      </c>
      <c r="D112" s="59" t="s">
        <v>43</v>
      </c>
      <c r="E112" s="59" t="s">
        <v>254</v>
      </c>
      <c r="F112" s="45"/>
      <c r="G112" s="64">
        <f>G113</f>
        <v>70</v>
      </c>
      <c r="H112" s="64"/>
      <c r="I112" s="64"/>
    </row>
    <row r="113" spans="1:9" ht="38.25" x14ac:dyDescent="0.2">
      <c r="A113" s="86" t="s">
        <v>258</v>
      </c>
      <c r="B113" s="54"/>
      <c r="C113" s="59" t="s">
        <v>39</v>
      </c>
      <c r="D113" s="59" t="s">
        <v>43</v>
      </c>
      <c r="E113" s="59" t="s">
        <v>254</v>
      </c>
      <c r="F113" s="59"/>
      <c r="G113" s="64">
        <f>G114</f>
        <v>70</v>
      </c>
      <c r="H113" s="64"/>
      <c r="I113" s="64"/>
    </row>
    <row r="114" spans="1:9" ht="25.5" x14ac:dyDescent="0.2">
      <c r="A114" s="89" t="s">
        <v>259</v>
      </c>
      <c r="B114" s="54"/>
      <c r="C114" s="59" t="s">
        <v>39</v>
      </c>
      <c r="D114" s="59" t="s">
        <v>43</v>
      </c>
      <c r="E114" s="59" t="s">
        <v>255</v>
      </c>
      <c r="F114" s="59"/>
      <c r="G114" s="64">
        <f>G115</f>
        <v>70</v>
      </c>
      <c r="H114" s="64"/>
      <c r="I114" s="64"/>
    </row>
    <row r="115" spans="1:9" ht="63.75" x14ac:dyDescent="0.2">
      <c r="A115" s="86" t="s">
        <v>256</v>
      </c>
      <c r="B115" s="40"/>
      <c r="C115" s="59" t="s">
        <v>39</v>
      </c>
      <c r="D115" s="59" t="s">
        <v>43</v>
      </c>
      <c r="E115" s="59" t="s">
        <v>257</v>
      </c>
      <c r="F115" s="59"/>
      <c r="G115" s="64">
        <f>G116</f>
        <v>70</v>
      </c>
      <c r="H115" s="64"/>
      <c r="I115" s="64"/>
    </row>
    <row r="116" spans="1:9" ht="25.5" x14ac:dyDescent="0.2">
      <c r="A116" s="86" t="s">
        <v>80</v>
      </c>
      <c r="B116" s="60"/>
      <c r="C116" s="59" t="s">
        <v>39</v>
      </c>
      <c r="D116" s="59" t="s">
        <v>43</v>
      </c>
      <c r="E116" s="59" t="s">
        <v>257</v>
      </c>
      <c r="F116" s="46" t="s">
        <v>81</v>
      </c>
      <c r="G116" s="64">
        <v>70</v>
      </c>
      <c r="H116" s="64"/>
      <c r="I116" s="64"/>
    </row>
    <row r="117" spans="1:9" hidden="1" x14ac:dyDescent="0.2">
      <c r="A117" s="47" t="s">
        <v>34</v>
      </c>
      <c r="B117" s="47"/>
      <c r="C117" s="41" t="s">
        <v>39</v>
      </c>
      <c r="D117" s="41" t="s">
        <v>44</v>
      </c>
      <c r="E117" s="41"/>
      <c r="F117" s="41"/>
      <c r="G117" s="44">
        <f t="shared" ref="G117:I118" si="8">G118</f>
        <v>0</v>
      </c>
      <c r="H117" s="44">
        <f t="shared" si="8"/>
        <v>0</v>
      </c>
      <c r="I117" s="44">
        <f t="shared" si="8"/>
        <v>0</v>
      </c>
    </row>
    <row r="118" spans="1:9" hidden="1" x14ac:dyDescent="0.2">
      <c r="A118" s="117" t="s">
        <v>61</v>
      </c>
      <c r="B118" s="47"/>
      <c r="C118" s="41" t="s">
        <v>39</v>
      </c>
      <c r="D118" s="41" t="s">
        <v>44</v>
      </c>
      <c r="E118" s="76" t="s">
        <v>90</v>
      </c>
      <c r="F118" s="41"/>
      <c r="G118" s="44">
        <f t="shared" si="8"/>
        <v>0</v>
      </c>
      <c r="H118" s="44">
        <f t="shared" si="8"/>
        <v>0</v>
      </c>
      <c r="I118" s="44">
        <f t="shared" si="8"/>
        <v>0</v>
      </c>
    </row>
    <row r="119" spans="1:9" hidden="1" x14ac:dyDescent="0.2">
      <c r="A119" s="117" t="s">
        <v>61</v>
      </c>
      <c r="B119" s="47"/>
      <c r="C119" s="41" t="s">
        <v>39</v>
      </c>
      <c r="D119" s="41" t="s">
        <v>44</v>
      </c>
      <c r="E119" s="60" t="s">
        <v>91</v>
      </c>
      <c r="F119" s="41"/>
      <c r="G119" s="44">
        <f>SUM(G120,G122)</f>
        <v>0</v>
      </c>
      <c r="H119" s="44">
        <f>SUM(H120,H122)</f>
        <v>0</v>
      </c>
      <c r="I119" s="44">
        <f>SUM(I120,I122)</f>
        <v>0</v>
      </c>
    </row>
    <row r="120" spans="1:9" ht="22.5" hidden="1" customHeight="1" x14ac:dyDescent="0.2">
      <c r="A120" s="68" t="s">
        <v>24</v>
      </c>
      <c r="B120" s="47"/>
      <c r="C120" s="41" t="s">
        <v>39</v>
      </c>
      <c r="D120" s="41" t="s">
        <v>44</v>
      </c>
      <c r="E120" s="60" t="s">
        <v>108</v>
      </c>
      <c r="F120" s="46"/>
      <c r="G120" s="44">
        <f>SUM(G121)</f>
        <v>0</v>
      </c>
      <c r="H120" s="44">
        <f>SUM(H121)</f>
        <v>0</v>
      </c>
      <c r="I120" s="44">
        <f>SUM(I121)</f>
        <v>0</v>
      </c>
    </row>
    <row r="121" spans="1:9" ht="25.5" hidden="1" x14ac:dyDescent="0.2">
      <c r="A121" s="40" t="s">
        <v>80</v>
      </c>
      <c r="B121" s="68"/>
      <c r="C121" s="41" t="s">
        <v>39</v>
      </c>
      <c r="D121" s="41" t="s">
        <v>44</v>
      </c>
      <c r="E121" s="60" t="s">
        <v>108</v>
      </c>
      <c r="F121" s="46" t="s">
        <v>81</v>
      </c>
      <c r="G121" s="44"/>
      <c r="H121" s="44"/>
      <c r="I121" s="44"/>
    </row>
    <row r="122" spans="1:9" hidden="1" x14ac:dyDescent="0.2">
      <c r="A122" s="117" t="s">
        <v>78</v>
      </c>
      <c r="B122" s="68"/>
      <c r="C122" s="41" t="s">
        <v>39</v>
      </c>
      <c r="D122" s="41" t="s">
        <v>44</v>
      </c>
      <c r="E122" s="60" t="s">
        <v>107</v>
      </c>
      <c r="F122" s="46"/>
      <c r="G122" s="44">
        <f t="shared" ref="G122:I123" si="9">G123</f>
        <v>0</v>
      </c>
      <c r="H122" s="44">
        <f t="shared" si="9"/>
        <v>0</v>
      </c>
      <c r="I122" s="44">
        <f t="shared" si="9"/>
        <v>0</v>
      </c>
    </row>
    <row r="123" spans="1:9" hidden="1" x14ac:dyDescent="0.2">
      <c r="A123" s="68" t="s">
        <v>69</v>
      </c>
      <c r="B123" s="68"/>
      <c r="C123" s="41" t="s">
        <v>39</v>
      </c>
      <c r="D123" s="41" t="s">
        <v>44</v>
      </c>
      <c r="E123" s="60" t="s">
        <v>198</v>
      </c>
      <c r="F123" s="46"/>
      <c r="G123" s="44">
        <f t="shared" si="9"/>
        <v>0</v>
      </c>
      <c r="H123" s="44">
        <f t="shared" si="9"/>
        <v>0</v>
      </c>
      <c r="I123" s="44">
        <f t="shared" si="9"/>
        <v>0</v>
      </c>
    </row>
    <row r="124" spans="1:9" ht="25.5" hidden="1" x14ac:dyDescent="0.2">
      <c r="A124" s="40" t="s">
        <v>80</v>
      </c>
      <c r="B124" s="68"/>
      <c r="C124" s="41" t="s">
        <v>39</v>
      </c>
      <c r="D124" s="41" t="s">
        <v>44</v>
      </c>
      <c r="E124" s="60" t="s">
        <v>198</v>
      </c>
      <c r="F124" s="46" t="s">
        <v>81</v>
      </c>
      <c r="G124" s="44">
        <f>750-750</f>
        <v>0</v>
      </c>
      <c r="H124" s="44">
        <f>750-750</f>
        <v>0</v>
      </c>
      <c r="I124" s="44">
        <f>750-750</f>
        <v>0</v>
      </c>
    </row>
    <row r="125" spans="1:9" ht="12" customHeight="1" x14ac:dyDescent="0.2">
      <c r="A125" s="85" t="s">
        <v>7</v>
      </c>
      <c r="B125" s="32">
        <v>911</v>
      </c>
      <c r="C125" s="70" t="s">
        <v>45</v>
      </c>
      <c r="D125" s="70" t="s">
        <v>37</v>
      </c>
      <c r="E125" s="70"/>
      <c r="F125" s="70"/>
      <c r="G125" s="71">
        <f>SUM(G126,G143,G152,G180)</f>
        <v>4411.6000000000004</v>
      </c>
      <c r="H125" s="71">
        <f>SUM(H126,H143,H152,H180)+0.03</f>
        <v>3659.4100000000003</v>
      </c>
      <c r="I125" s="71">
        <f>SUM(I126,I143,I152,I180)</f>
        <v>3743.1800000000003</v>
      </c>
    </row>
    <row r="126" spans="1:9" x14ac:dyDescent="0.2">
      <c r="A126" s="84" t="s">
        <v>21</v>
      </c>
      <c r="B126" s="72"/>
      <c r="C126" s="77" t="s">
        <v>45</v>
      </c>
      <c r="D126" s="77" t="s">
        <v>36</v>
      </c>
      <c r="E126" s="41"/>
      <c r="F126" s="41"/>
      <c r="G126" s="44">
        <f>G128+G136</f>
        <v>416</v>
      </c>
      <c r="H126" s="44">
        <f>H128+H136</f>
        <v>415.98</v>
      </c>
      <c r="I126" s="44">
        <f>I128+I136</f>
        <v>415.98</v>
      </c>
    </row>
    <row r="127" spans="1:9" ht="53.25" customHeight="1" x14ac:dyDescent="0.2">
      <c r="A127" s="86" t="s">
        <v>263</v>
      </c>
      <c r="B127" s="72"/>
      <c r="C127" s="46" t="s">
        <v>45</v>
      </c>
      <c r="D127" s="46" t="s">
        <v>36</v>
      </c>
      <c r="E127" s="45" t="s">
        <v>178</v>
      </c>
      <c r="F127" s="41"/>
      <c r="G127" s="44">
        <f t="shared" ref="G127:I128" si="10">G128</f>
        <v>187.2</v>
      </c>
      <c r="H127" s="44">
        <f t="shared" si="10"/>
        <v>187.2</v>
      </c>
      <c r="I127" s="44">
        <f t="shared" si="10"/>
        <v>187.2</v>
      </c>
    </row>
    <row r="128" spans="1:9" ht="53.25" customHeight="1" x14ac:dyDescent="0.2">
      <c r="A128" s="86" t="s">
        <v>263</v>
      </c>
      <c r="B128" s="72"/>
      <c r="C128" s="46" t="s">
        <v>45</v>
      </c>
      <c r="D128" s="46" t="s">
        <v>36</v>
      </c>
      <c r="E128" s="45" t="s">
        <v>179</v>
      </c>
      <c r="F128" s="41"/>
      <c r="G128" s="44">
        <f t="shared" si="10"/>
        <v>187.2</v>
      </c>
      <c r="H128" s="44">
        <f t="shared" si="10"/>
        <v>187.2</v>
      </c>
      <c r="I128" s="44">
        <f t="shared" si="10"/>
        <v>187.2</v>
      </c>
    </row>
    <row r="129" spans="1:9" ht="25.5" x14ac:dyDescent="0.2">
      <c r="A129" s="86" t="s">
        <v>238</v>
      </c>
      <c r="B129" s="72"/>
      <c r="C129" s="46" t="s">
        <v>45</v>
      </c>
      <c r="D129" s="46" t="s">
        <v>36</v>
      </c>
      <c r="E129" s="45" t="s">
        <v>180</v>
      </c>
      <c r="F129" s="41"/>
      <c r="G129" s="44">
        <f>G131+G132+G135</f>
        <v>187.2</v>
      </c>
      <c r="H129" s="44">
        <f>H131+H132+H135</f>
        <v>187.2</v>
      </c>
      <c r="I129" s="44">
        <f>I131+I132+I135</f>
        <v>187.2</v>
      </c>
    </row>
    <row r="130" spans="1:9" x14ac:dyDescent="0.2">
      <c r="A130" s="86" t="s">
        <v>110</v>
      </c>
      <c r="B130" s="72"/>
      <c r="C130" s="46" t="s">
        <v>45</v>
      </c>
      <c r="D130" s="46" t="s">
        <v>36</v>
      </c>
      <c r="E130" s="45" t="s">
        <v>181</v>
      </c>
      <c r="F130" s="41"/>
      <c r="G130" s="44">
        <f>G131</f>
        <v>177.2</v>
      </c>
      <c r="H130" s="44">
        <f>H131</f>
        <v>177.2</v>
      </c>
      <c r="I130" s="44">
        <f>I131</f>
        <v>177.2</v>
      </c>
    </row>
    <row r="131" spans="1:9" ht="25.5" x14ac:dyDescent="0.2">
      <c r="A131" s="86" t="s">
        <v>80</v>
      </c>
      <c r="B131" s="72"/>
      <c r="C131" s="46" t="s">
        <v>45</v>
      </c>
      <c r="D131" s="46" t="s">
        <v>36</v>
      </c>
      <c r="E131" s="45" t="s">
        <v>181</v>
      </c>
      <c r="F131" s="46" t="s">
        <v>81</v>
      </c>
      <c r="G131" s="44">
        <v>177.2</v>
      </c>
      <c r="H131" s="44">
        <v>177.2</v>
      </c>
      <c r="I131" s="44">
        <v>177.2</v>
      </c>
    </row>
    <row r="132" spans="1:9" x14ac:dyDescent="0.2">
      <c r="A132" s="86" t="s">
        <v>232</v>
      </c>
      <c r="B132" s="72"/>
      <c r="C132" s="46" t="s">
        <v>45</v>
      </c>
      <c r="D132" s="46" t="s">
        <v>36</v>
      </c>
      <c r="E132" s="45" t="s">
        <v>233</v>
      </c>
      <c r="F132" s="46"/>
      <c r="G132" s="44">
        <f>G133</f>
        <v>0</v>
      </c>
      <c r="H132" s="44">
        <f>H133</f>
        <v>0</v>
      </c>
      <c r="I132" s="44">
        <f>I133</f>
        <v>0</v>
      </c>
    </row>
    <row r="133" spans="1:9" ht="25.5" x14ac:dyDescent="0.2">
      <c r="A133" s="86" t="s">
        <v>80</v>
      </c>
      <c r="B133" s="72"/>
      <c r="C133" s="46" t="s">
        <v>45</v>
      </c>
      <c r="D133" s="46" t="s">
        <v>36</v>
      </c>
      <c r="E133" s="45" t="s">
        <v>233</v>
      </c>
      <c r="F133" s="46" t="s">
        <v>81</v>
      </c>
      <c r="G133" s="44"/>
      <c r="H133" s="44"/>
      <c r="I133" s="44"/>
    </row>
    <row r="134" spans="1:9" x14ac:dyDescent="0.2">
      <c r="A134" s="88" t="s">
        <v>175</v>
      </c>
      <c r="B134" s="72"/>
      <c r="C134" s="41" t="s">
        <v>45</v>
      </c>
      <c r="D134" s="41" t="s">
        <v>36</v>
      </c>
      <c r="E134" s="76" t="s">
        <v>264</v>
      </c>
      <c r="F134" s="41"/>
      <c r="G134" s="44">
        <f>G135</f>
        <v>10</v>
      </c>
      <c r="H134" s="44">
        <f>H135</f>
        <v>10</v>
      </c>
      <c r="I134" s="44">
        <f>I135</f>
        <v>10</v>
      </c>
    </row>
    <row r="135" spans="1:9" ht="25.5" x14ac:dyDescent="0.2">
      <c r="A135" s="86" t="s">
        <v>80</v>
      </c>
      <c r="B135" s="72"/>
      <c r="C135" s="41" t="s">
        <v>45</v>
      </c>
      <c r="D135" s="41" t="s">
        <v>36</v>
      </c>
      <c r="E135" s="76" t="s">
        <v>264</v>
      </c>
      <c r="F135" s="46" t="s">
        <v>81</v>
      </c>
      <c r="G135" s="44">
        <f>30-20</f>
        <v>10</v>
      </c>
      <c r="H135" s="44">
        <f>30-20</f>
        <v>10</v>
      </c>
      <c r="I135" s="44">
        <f>30-20</f>
        <v>10</v>
      </c>
    </row>
    <row r="136" spans="1:9" x14ac:dyDescent="0.2">
      <c r="A136" s="88" t="s">
        <v>61</v>
      </c>
      <c r="B136" s="72"/>
      <c r="C136" s="41" t="s">
        <v>45</v>
      </c>
      <c r="D136" s="41" t="s">
        <v>36</v>
      </c>
      <c r="E136" s="54" t="s">
        <v>90</v>
      </c>
      <c r="F136" s="41"/>
      <c r="G136" s="44">
        <f>SUM(G137)</f>
        <v>228.8</v>
      </c>
      <c r="H136" s="44">
        <f>SUM(H137)</f>
        <v>228.78</v>
      </c>
      <c r="I136" s="44">
        <f>SUM(I137)</f>
        <v>228.78</v>
      </c>
    </row>
    <row r="137" spans="1:9" x14ac:dyDescent="0.2">
      <c r="A137" s="88" t="s">
        <v>165</v>
      </c>
      <c r="B137" s="72"/>
      <c r="C137" s="41" t="s">
        <v>45</v>
      </c>
      <c r="D137" s="41" t="s">
        <v>36</v>
      </c>
      <c r="E137" s="78" t="s">
        <v>91</v>
      </c>
      <c r="F137" s="41"/>
      <c r="G137" s="44">
        <f>G138</f>
        <v>228.8</v>
      </c>
      <c r="H137" s="44">
        <f>H138</f>
        <v>228.78</v>
      </c>
      <c r="I137" s="44">
        <f>I138</f>
        <v>228.78</v>
      </c>
    </row>
    <row r="138" spans="1:9" x14ac:dyDescent="0.2">
      <c r="A138" s="88" t="s">
        <v>165</v>
      </c>
      <c r="B138" s="72"/>
      <c r="C138" s="41" t="s">
        <v>45</v>
      </c>
      <c r="D138" s="41" t="s">
        <v>36</v>
      </c>
      <c r="E138" s="78" t="s">
        <v>107</v>
      </c>
      <c r="F138" s="41"/>
      <c r="G138" s="44">
        <f>G140+G142</f>
        <v>228.8</v>
      </c>
      <c r="H138" s="44">
        <f>H140+H142</f>
        <v>228.78</v>
      </c>
      <c r="I138" s="44">
        <f>I140+I142</f>
        <v>228.78</v>
      </c>
    </row>
    <row r="139" spans="1:9" hidden="1" x14ac:dyDescent="0.2">
      <c r="A139" s="88"/>
      <c r="B139" s="72"/>
      <c r="C139" s="41"/>
      <c r="D139" s="41"/>
      <c r="E139" s="76"/>
      <c r="F139" s="41"/>
      <c r="G139" s="44"/>
      <c r="H139" s="44"/>
      <c r="I139" s="44"/>
    </row>
    <row r="140" spans="1:9" hidden="1" x14ac:dyDescent="0.2">
      <c r="A140" s="86"/>
      <c r="B140" s="72"/>
      <c r="C140" s="41"/>
      <c r="D140" s="41"/>
      <c r="E140" s="76"/>
      <c r="F140" s="46"/>
      <c r="G140" s="44"/>
      <c r="H140" s="44"/>
      <c r="I140" s="44"/>
    </row>
    <row r="141" spans="1:9" x14ac:dyDescent="0.2">
      <c r="A141" s="88" t="s">
        <v>228</v>
      </c>
      <c r="B141" s="72"/>
      <c r="C141" s="41" t="s">
        <v>45</v>
      </c>
      <c r="D141" s="41" t="s">
        <v>36</v>
      </c>
      <c r="E141" s="54" t="s">
        <v>109</v>
      </c>
      <c r="F141" s="46"/>
      <c r="G141" s="44">
        <f>G142</f>
        <v>228.8</v>
      </c>
      <c r="H141" s="44">
        <f>H142</f>
        <v>228.78</v>
      </c>
      <c r="I141" s="44">
        <f>I142</f>
        <v>228.78</v>
      </c>
    </row>
    <row r="142" spans="1:9" ht="25.5" x14ac:dyDescent="0.2">
      <c r="A142" s="86" t="s">
        <v>80</v>
      </c>
      <c r="B142" s="43"/>
      <c r="C142" s="41" t="s">
        <v>45</v>
      </c>
      <c r="D142" s="41" t="s">
        <v>36</v>
      </c>
      <c r="E142" s="60" t="s">
        <v>109</v>
      </c>
      <c r="F142" s="46" t="s">
        <v>81</v>
      </c>
      <c r="G142" s="44">
        <v>228.8</v>
      </c>
      <c r="H142" s="44">
        <v>228.78</v>
      </c>
      <c r="I142" s="44">
        <v>228.78</v>
      </c>
    </row>
    <row r="143" spans="1:9" x14ac:dyDescent="0.2">
      <c r="A143" s="84" t="s">
        <v>8</v>
      </c>
      <c r="B143" s="72"/>
      <c r="C143" s="77" t="s">
        <v>45</v>
      </c>
      <c r="D143" s="77" t="s">
        <v>42</v>
      </c>
      <c r="E143" s="41"/>
      <c r="F143" s="41"/>
      <c r="G143" s="44">
        <f>SUM(G145)</f>
        <v>280.7</v>
      </c>
      <c r="H143" s="44">
        <f>SUM(H145)</f>
        <v>0</v>
      </c>
      <c r="I143" s="44">
        <f>SUM(I145)</f>
        <v>0</v>
      </c>
    </row>
    <row r="144" spans="1:9" ht="54" customHeight="1" x14ac:dyDescent="0.2">
      <c r="A144" s="86" t="s">
        <v>263</v>
      </c>
      <c r="B144" s="72"/>
      <c r="C144" s="41" t="s">
        <v>45</v>
      </c>
      <c r="D144" s="41" t="s">
        <v>42</v>
      </c>
      <c r="E144" s="60" t="s">
        <v>178</v>
      </c>
      <c r="F144" s="41"/>
      <c r="G144" s="44">
        <f>G145</f>
        <v>280.7</v>
      </c>
      <c r="H144" s="44">
        <f>H145</f>
        <v>0</v>
      </c>
      <c r="I144" s="44">
        <f>I145</f>
        <v>0</v>
      </c>
    </row>
    <row r="145" spans="1:9" ht="53.25" customHeight="1" x14ac:dyDescent="0.2">
      <c r="A145" s="86" t="s">
        <v>263</v>
      </c>
      <c r="B145" s="72"/>
      <c r="C145" s="41" t="s">
        <v>45</v>
      </c>
      <c r="D145" s="41" t="s">
        <v>42</v>
      </c>
      <c r="E145" s="60" t="s">
        <v>179</v>
      </c>
      <c r="F145" s="41"/>
      <c r="G145" s="44">
        <f>G146+G149</f>
        <v>280.7</v>
      </c>
      <c r="H145" s="44">
        <f>H146+H149</f>
        <v>0</v>
      </c>
      <c r="I145" s="44">
        <f>I146+I149</f>
        <v>0</v>
      </c>
    </row>
    <row r="146" spans="1:9" ht="26.25" customHeight="1" x14ac:dyDescent="0.2">
      <c r="A146" s="86" t="s">
        <v>229</v>
      </c>
      <c r="B146" s="47"/>
      <c r="C146" s="41" t="s">
        <v>45</v>
      </c>
      <c r="D146" s="41" t="s">
        <v>42</v>
      </c>
      <c r="E146" s="60" t="s">
        <v>182</v>
      </c>
      <c r="F146" s="41"/>
      <c r="G146" s="44">
        <f>G148</f>
        <v>180.7</v>
      </c>
      <c r="H146" s="44">
        <f>H148</f>
        <v>0</v>
      </c>
      <c r="I146" s="44">
        <f>I148</f>
        <v>0</v>
      </c>
    </row>
    <row r="147" spans="1:9" x14ac:dyDescent="0.2">
      <c r="A147" s="86" t="s">
        <v>176</v>
      </c>
      <c r="B147" s="47"/>
      <c r="C147" s="41" t="s">
        <v>45</v>
      </c>
      <c r="D147" s="41" t="s">
        <v>42</v>
      </c>
      <c r="E147" s="60" t="s">
        <v>183</v>
      </c>
      <c r="F147" s="46"/>
      <c r="G147" s="44">
        <f>G148</f>
        <v>180.7</v>
      </c>
      <c r="H147" s="44">
        <f>H148</f>
        <v>0</v>
      </c>
      <c r="I147" s="44">
        <f>I148</f>
        <v>0</v>
      </c>
    </row>
    <row r="148" spans="1:9" ht="25.5" x14ac:dyDescent="0.2">
      <c r="A148" s="86" t="s">
        <v>80</v>
      </c>
      <c r="B148" s="72"/>
      <c r="C148" s="41" t="s">
        <v>45</v>
      </c>
      <c r="D148" s="41" t="s">
        <v>42</v>
      </c>
      <c r="E148" s="60" t="s">
        <v>183</v>
      </c>
      <c r="F148" s="41" t="s">
        <v>81</v>
      </c>
      <c r="G148" s="44">
        <v>180.7</v>
      </c>
      <c r="H148" s="44">
        <v>0</v>
      </c>
      <c r="I148" s="44">
        <v>0</v>
      </c>
    </row>
    <row r="149" spans="1:9" x14ac:dyDescent="0.2">
      <c r="A149" s="86" t="s">
        <v>154</v>
      </c>
      <c r="B149" s="72"/>
      <c r="C149" s="41" t="s">
        <v>45</v>
      </c>
      <c r="D149" s="41" t="s">
        <v>42</v>
      </c>
      <c r="E149" s="60" t="s">
        <v>184</v>
      </c>
      <c r="F149" s="41"/>
      <c r="G149" s="44">
        <f t="shared" ref="G149:I150" si="11">G150</f>
        <v>100</v>
      </c>
      <c r="H149" s="44">
        <f t="shared" si="11"/>
        <v>0</v>
      </c>
      <c r="I149" s="44">
        <f t="shared" si="11"/>
        <v>0</v>
      </c>
    </row>
    <row r="150" spans="1:9" x14ac:dyDescent="0.2">
      <c r="A150" s="86" t="s">
        <v>177</v>
      </c>
      <c r="B150" s="72"/>
      <c r="C150" s="41" t="s">
        <v>45</v>
      </c>
      <c r="D150" s="41" t="s">
        <v>42</v>
      </c>
      <c r="E150" s="60" t="s">
        <v>185</v>
      </c>
      <c r="F150" s="41"/>
      <c r="G150" s="44">
        <f t="shared" si="11"/>
        <v>100</v>
      </c>
      <c r="H150" s="44">
        <f t="shared" si="11"/>
        <v>0</v>
      </c>
      <c r="I150" s="44">
        <f t="shared" si="11"/>
        <v>0</v>
      </c>
    </row>
    <row r="151" spans="1:9" ht="25.5" x14ac:dyDescent="0.2">
      <c r="A151" s="86" t="s">
        <v>80</v>
      </c>
      <c r="B151" s="72"/>
      <c r="C151" s="41" t="s">
        <v>45</v>
      </c>
      <c r="D151" s="41" t="s">
        <v>42</v>
      </c>
      <c r="E151" s="60" t="s">
        <v>185</v>
      </c>
      <c r="F151" s="41" t="s">
        <v>81</v>
      </c>
      <c r="G151" s="44">
        <v>100</v>
      </c>
      <c r="H151" s="44"/>
      <c r="I151" s="44"/>
    </row>
    <row r="152" spans="1:9" x14ac:dyDescent="0.2">
      <c r="A152" s="84" t="s">
        <v>22</v>
      </c>
      <c r="B152" s="72"/>
      <c r="C152" s="77" t="s">
        <v>45</v>
      </c>
      <c r="D152" s="77" t="s">
        <v>38</v>
      </c>
      <c r="E152" s="46"/>
      <c r="F152" s="46"/>
      <c r="G152" s="75">
        <f>G153+G174</f>
        <v>3584.9000000000005</v>
      </c>
      <c r="H152" s="75">
        <f>H153</f>
        <v>3113.4</v>
      </c>
      <c r="I152" s="75">
        <f>I153</f>
        <v>3197.2000000000003</v>
      </c>
    </row>
    <row r="153" spans="1:9" ht="51.75" customHeight="1" x14ac:dyDescent="0.2">
      <c r="A153" s="86" t="s">
        <v>253</v>
      </c>
      <c r="B153" s="72"/>
      <c r="C153" s="41" t="s">
        <v>45</v>
      </c>
      <c r="D153" s="46" t="s">
        <v>38</v>
      </c>
      <c r="E153" s="60" t="s">
        <v>178</v>
      </c>
      <c r="F153" s="41"/>
      <c r="G153" s="44">
        <f>G155+G158+G163+G166+G169</f>
        <v>3478.6000000000004</v>
      </c>
      <c r="H153" s="44">
        <f>H155+H158+H163+H166+H172</f>
        <v>3113.4</v>
      </c>
      <c r="I153" s="44">
        <f>I155+I158+I163+I166+I172</f>
        <v>3197.2000000000003</v>
      </c>
    </row>
    <row r="154" spans="1:9" ht="51" customHeight="1" x14ac:dyDescent="0.2">
      <c r="A154" s="86" t="s">
        <v>253</v>
      </c>
      <c r="B154" s="72"/>
      <c r="C154" s="41" t="s">
        <v>45</v>
      </c>
      <c r="D154" s="46" t="s">
        <v>38</v>
      </c>
      <c r="E154" s="60" t="s">
        <v>179</v>
      </c>
      <c r="F154" s="41"/>
      <c r="G154" s="44">
        <f>SUM(G156,G164,G159,G167)</f>
        <v>2960.8</v>
      </c>
      <c r="H154" s="44">
        <f>SUM(H156,H164,H159,H167)</f>
        <v>2994.8</v>
      </c>
      <c r="I154" s="44">
        <f>SUM(I156,I164,I159,I167)</f>
        <v>3197.2000000000003</v>
      </c>
    </row>
    <row r="155" spans="1:9" ht="25.5" x14ac:dyDescent="0.2">
      <c r="A155" s="86" t="s">
        <v>150</v>
      </c>
      <c r="B155" s="72"/>
      <c r="C155" s="46" t="s">
        <v>45</v>
      </c>
      <c r="D155" s="46" t="s">
        <v>38</v>
      </c>
      <c r="E155" s="60" t="s">
        <v>186</v>
      </c>
      <c r="F155" s="41"/>
      <c r="G155" s="44">
        <f t="shared" ref="G155:I156" si="12">G156</f>
        <v>2524.8000000000002</v>
      </c>
      <c r="H155" s="44">
        <f t="shared" si="12"/>
        <v>2524.8000000000002</v>
      </c>
      <c r="I155" s="44">
        <f t="shared" si="12"/>
        <v>2524.8000000000002</v>
      </c>
    </row>
    <row r="156" spans="1:9" x14ac:dyDescent="0.2">
      <c r="A156" s="86" t="s">
        <v>70</v>
      </c>
      <c r="B156" s="72"/>
      <c r="C156" s="46" t="s">
        <v>45</v>
      </c>
      <c r="D156" s="46" t="s">
        <v>38</v>
      </c>
      <c r="E156" s="54" t="s">
        <v>187</v>
      </c>
      <c r="F156" s="41"/>
      <c r="G156" s="44">
        <f t="shared" si="12"/>
        <v>2524.8000000000002</v>
      </c>
      <c r="H156" s="44">
        <f t="shared" si="12"/>
        <v>2524.8000000000002</v>
      </c>
      <c r="I156" s="44">
        <f t="shared" si="12"/>
        <v>2524.8000000000002</v>
      </c>
    </row>
    <row r="157" spans="1:9" ht="25.5" x14ac:dyDescent="0.2">
      <c r="A157" s="86" t="s">
        <v>80</v>
      </c>
      <c r="B157" s="43"/>
      <c r="C157" s="46" t="s">
        <v>45</v>
      </c>
      <c r="D157" s="46" t="s">
        <v>38</v>
      </c>
      <c r="E157" s="60" t="s">
        <v>187</v>
      </c>
      <c r="F157" s="41" t="s">
        <v>81</v>
      </c>
      <c r="G157" s="44">
        <v>2524.8000000000002</v>
      </c>
      <c r="H157" s="44">
        <v>2524.8000000000002</v>
      </c>
      <c r="I157" s="44">
        <v>2524.8000000000002</v>
      </c>
    </row>
    <row r="158" spans="1:9" ht="25.5" x14ac:dyDescent="0.2">
      <c r="A158" s="86" t="s">
        <v>152</v>
      </c>
      <c r="B158" s="72"/>
      <c r="C158" s="46" t="s">
        <v>45</v>
      </c>
      <c r="D158" s="46" t="s">
        <v>38</v>
      </c>
      <c r="E158" s="60" t="s">
        <v>188</v>
      </c>
      <c r="F158" s="41"/>
      <c r="G158" s="44">
        <f>G160+G161</f>
        <v>300</v>
      </c>
      <c r="H158" s="44">
        <f>H160+H161</f>
        <v>320</v>
      </c>
      <c r="I158" s="44">
        <f>I160+I161</f>
        <v>522.4</v>
      </c>
    </row>
    <row r="159" spans="1:9" x14ac:dyDescent="0.2">
      <c r="A159" s="86" t="s">
        <v>72</v>
      </c>
      <c r="B159" s="47"/>
      <c r="C159" s="46" t="s">
        <v>45</v>
      </c>
      <c r="D159" s="46" t="s">
        <v>38</v>
      </c>
      <c r="E159" s="60" t="s">
        <v>189</v>
      </c>
      <c r="F159" s="41"/>
      <c r="G159" s="44">
        <f>SUM(G160)</f>
        <v>300</v>
      </c>
      <c r="H159" s="44">
        <f>SUM(H160)</f>
        <v>320</v>
      </c>
      <c r="I159" s="44">
        <f>SUM(I160)</f>
        <v>522.4</v>
      </c>
    </row>
    <row r="160" spans="1:9" ht="25.5" x14ac:dyDescent="0.2">
      <c r="A160" s="86" t="s">
        <v>80</v>
      </c>
      <c r="B160" s="43"/>
      <c r="C160" s="46" t="s">
        <v>45</v>
      </c>
      <c r="D160" s="46" t="s">
        <v>38</v>
      </c>
      <c r="E160" s="60" t="s">
        <v>189</v>
      </c>
      <c r="F160" s="41" t="s">
        <v>81</v>
      </c>
      <c r="G160" s="44">
        <v>300</v>
      </c>
      <c r="H160" s="44">
        <v>320</v>
      </c>
      <c r="I160" s="44">
        <v>522.4</v>
      </c>
    </row>
    <row r="161" spans="1:9" x14ac:dyDescent="0.2">
      <c r="A161" s="86" t="s">
        <v>230</v>
      </c>
      <c r="B161" s="43"/>
      <c r="C161" s="46" t="s">
        <v>45</v>
      </c>
      <c r="D161" s="46" t="s">
        <v>38</v>
      </c>
      <c r="E161" s="60" t="s">
        <v>231</v>
      </c>
      <c r="F161" s="41"/>
      <c r="G161" s="44">
        <f>G162</f>
        <v>0</v>
      </c>
      <c r="H161" s="44">
        <f>H162</f>
        <v>0</v>
      </c>
      <c r="I161" s="44">
        <f>I162</f>
        <v>0</v>
      </c>
    </row>
    <row r="162" spans="1:9" ht="25.5" x14ac:dyDescent="0.2">
      <c r="A162" s="86" t="s">
        <v>80</v>
      </c>
      <c r="B162" s="43"/>
      <c r="C162" s="46" t="s">
        <v>45</v>
      </c>
      <c r="D162" s="46" t="s">
        <v>38</v>
      </c>
      <c r="E162" s="60" t="s">
        <v>231</v>
      </c>
      <c r="F162" s="41" t="s">
        <v>81</v>
      </c>
      <c r="G162" s="44">
        <v>0</v>
      </c>
      <c r="H162" s="44">
        <v>0</v>
      </c>
      <c r="I162" s="44">
        <v>0</v>
      </c>
    </row>
    <row r="163" spans="1:9" x14ac:dyDescent="0.2">
      <c r="A163" s="86" t="s">
        <v>151</v>
      </c>
      <c r="B163" s="72"/>
      <c r="C163" s="46" t="s">
        <v>45</v>
      </c>
      <c r="D163" s="46" t="s">
        <v>38</v>
      </c>
      <c r="E163" s="60" t="s">
        <v>190</v>
      </c>
      <c r="F163" s="41"/>
      <c r="G163" s="44">
        <f>G165</f>
        <v>50</v>
      </c>
      <c r="H163" s="44">
        <f>H165</f>
        <v>50</v>
      </c>
      <c r="I163" s="44">
        <f>I165</f>
        <v>50</v>
      </c>
    </row>
    <row r="164" spans="1:9" x14ac:dyDescent="0.2">
      <c r="A164" s="88" t="s">
        <v>71</v>
      </c>
      <c r="B164" s="43"/>
      <c r="C164" s="46" t="s">
        <v>45</v>
      </c>
      <c r="D164" s="46" t="s">
        <v>38</v>
      </c>
      <c r="E164" s="60" t="s">
        <v>191</v>
      </c>
      <c r="F164" s="46"/>
      <c r="G164" s="44">
        <f>G165</f>
        <v>50</v>
      </c>
      <c r="H164" s="44">
        <f>H165</f>
        <v>50</v>
      </c>
      <c r="I164" s="44">
        <f>I165</f>
        <v>50</v>
      </c>
    </row>
    <row r="165" spans="1:9" ht="25.5" x14ac:dyDescent="0.2">
      <c r="A165" s="86" t="s">
        <v>80</v>
      </c>
      <c r="B165" s="72"/>
      <c r="C165" s="46" t="s">
        <v>45</v>
      </c>
      <c r="D165" s="46" t="s">
        <v>38</v>
      </c>
      <c r="E165" s="60" t="s">
        <v>191</v>
      </c>
      <c r="F165" s="41" t="s">
        <v>81</v>
      </c>
      <c r="G165" s="44">
        <v>50</v>
      </c>
      <c r="H165" s="44">
        <v>50</v>
      </c>
      <c r="I165" s="44">
        <v>50</v>
      </c>
    </row>
    <row r="166" spans="1:9" ht="18.75" customHeight="1" x14ac:dyDescent="0.2">
      <c r="A166" s="86" t="s">
        <v>153</v>
      </c>
      <c r="B166" s="72"/>
      <c r="C166" s="46" t="s">
        <v>45</v>
      </c>
      <c r="D166" s="46" t="s">
        <v>38</v>
      </c>
      <c r="E166" s="60" t="s">
        <v>192</v>
      </c>
      <c r="F166" s="41"/>
      <c r="G166" s="44">
        <f t="shared" ref="G166:I167" si="13">G167</f>
        <v>86</v>
      </c>
      <c r="H166" s="44">
        <f t="shared" si="13"/>
        <v>100</v>
      </c>
      <c r="I166" s="44">
        <f t="shared" si="13"/>
        <v>100</v>
      </c>
    </row>
    <row r="167" spans="1:9" x14ac:dyDescent="0.2">
      <c r="A167" s="86" t="s">
        <v>73</v>
      </c>
      <c r="B167" s="43"/>
      <c r="C167" s="46" t="s">
        <v>45</v>
      </c>
      <c r="D167" s="46" t="s">
        <v>38</v>
      </c>
      <c r="E167" s="60" t="s">
        <v>193</v>
      </c>
      <c r="F167" s="41"/>
      <c r="G167" s="44">
        <f t="shared" si="13"/>
        <v>86</v>
      </c>
      <c r="H167" s="44">
        <f t="shared" si="13"/>
        <v>100</v>
      </c>
      <c r="I167" s="44">
        <f t="shared" si="13"/>
        <v>100</v>
      </c>
    </row>
    <row r="168" spans="1:9" ht="25.5" x14ac:dyDescent="0.2">
      <c r="A168" s="86" t="s">
        <v>80</v>
      </c>
      <c r="B168" s="43"/>
      <c r="C168" s="46" t="s">
        <v>45</v>
      </c>
      <c r="D168" s="46" t="s">
        <v>38</v>
      </c>
      <c r="E168" s="60" t="s">
        <v>193</v>
      </c>
      <c r="F168" s="41" t="s">
        <v>81</v>
      </c>
      <c r="G168" s="44">
        <v>86</v>
      </c>
      <c r="H168" s="44">
        <v>100</v>
      </c>
      <c r="I168" s="44">
        <v>100</v>
      </c>
    </row>
    <row r="169" spans="1:9" x14ac:dyDescent="0.2">
      <c r="A169" s="88" t="s">
        <v>61</v>
      </c>
      <c r="B169" s="72"/>
      <c r="C169" s="46" t="s">
        <v>45</v>
      </c>
      <c r="D169" s="46" t="s">
        <v>38</v>
      </c>
      <c r="E169" s="54" t="s">
        <v>90</v>
      </c>
      <c r="F169" s="41"/>
      <c r="G169" s="44">
        <f t="shared" ref="G169:I172" si="14">G170</f>
        <v>517.79999999999995</v>
      </c>
      <c r="H169" s="44">
        <f t="shared" si="14"/>
        <v>118.6</v>
      </c>
      <c r="I169" s="44">
        <f t="shared" si="14"/>
        <v>0</v>
      </c>
    </row>
    <row r="170" spans="1:9" x14ac:dyDescent="0.2">
      <c r="A170" s="88" t="s">
        <v>165</v>
      </c>
      <c r="B170" s="72"/>
      <c r="C170" s="46" t="s">
        <v>45</v>
      </c>
      <c r="D170" s="46" t="s">
        <v>38</v>
      </c>
      <c r="E170" s="78" t="s">
        <v>91</v>
      </c>
      <c r="F170" s="41"/>
      <c r="G170" s="44">
        <f t="shared" si="14"/>
        <v>517.79999999999995</v>
      </c>
      <c r="H170" s="44">
        <f t="shared" si="14"/>
        <v>118.6</v>
      </c>
      <c r="I170" s="44">
        <f t="shared" si="14"/>
        <v>0</v>
      </c>
    </row>
    <row r="171" spans="1:9" x14ac:dyDescent="0.2">
      <c r="A171" s="88" t="s">
        <v>165</v>
      </c>
      <c r="B171" s="72"/>
      <c r="C171" s="46" t="s">
        <v>45</v>
      </c>
      <c r="D171" s="46" t="s">
        <v>38</v>
      </c>
      <c r="E171" s="78" t="s">
        <v>107</v>
      </c>
      <c r="F171" s="41"/>
      <c r="G171" s="44">
        <f t="shared" si="14"/>
        <v>517.79999999999995</v>
      </c>
      <c r="H171" s="44">
        <f t="shared" si="14"/>
        <v>118.6</v>
      </c>
      <c r="I171" s="44">
        <f t="shared" si="14"/>
        <v>0</v>
      </c>
    </row>
    <row r="172" spans="1:9" x14ac:dyDescent="0.2">
      <c r="A172" s="86" t="s">
        <v>72</v>
      </c>
      <c r="B172" s="43"/>
      <c r="C172" s="46" t="s">
        <v>45</v>
      </c>
      <c r="D172" s="46" t="s">
        <v>38</v>
      </c>
      <c r="E172" s="78" t="s">
        <v>267</v>
      </c>
      <c r="F172" s="41"/>
      <c r="G172" s="44">
        <f t="shared" si="14"/>
        <v>517.79999999999995</v>
      </c>
      <c r="H172" s="44">
        <f t="shared" si="14"/>
        <v>118.6</v>
      </c>
      <c r="I172" s="44">
        <f t="shared" si="14"/>
        <v>0</v>
      </c>
    </row>
    <row r="173" spans="1:9" ht="25.5" x14ac:dyDescent="0.2">
      <c r="A173" s="86" t="s">
        <v>80</v>
      </c>
      <c r="B173" s="43"/>
      <c r="C173" s="46" t="s">
        <v>45</v>
      </c>
      <c r="D173" s="46" t="s">
        <v>38</v>
      </c>
      <c r="E173" s="78" t="s">
        <v>267</v>
      </c>
      <c r="F173" s="41" t="s">
        <v>81</v>
      </c>
      <c r="G173" s="44">
        <v>517.79999999999995</v>
      </c>
      <c r="H173" s="44">
        <v>118.6</v>
      </c>
      <c r="I173" s="44">
        <v>0</v>
      </c>
    </row>
    <row r="174" spans="1:9" ht="38.25" x14ac:dyDescent="0.2">
      <c r="A174" s="40" t="s">
        <v>239</v>
      </c>
      <c r="B174" s="43"/>
      <c r="C174" s="46" t="s">
        <v>45</v>
      </c>
      <c r="D174" s="46" t="s">
        <v>38</v>
      </c>
      <c r="E174" s="59" t="s">
        <v>240</v>
      </c>
      <c r="F174" s="45"/>
      <c r="G174" s="64">
        <f>G175</f>
        <v>106.3</v>
      </c>
      <c r="H174" s="44"/>
      <c r="I174" s="44"/>
    </row>
    <row r="175" spans="1:9" ht="38.25" x14ac:dyDescent="0.2">
      <c r="A175" s="40" t="s">
        <v>244</v>
      </c>
      <c r="B175" s="43"/>
      <c r="C175" s="46" t="s">
        <v>45</v>
      </c>
      <c r="D175" s="46" t="s">
        <v>38</v>
      </c>
      <c r="E175" s="59" t="s">
        <v>240</v>
      </c>
      <c r="F175" s="59"/>
      <c r="G175" s="64">
        <f>G176</f>
        <v>106.3</v>
      </c>
      <c r="H175" s="44"/>
      <c r="I175" s="44"/>
    </row>
    <row r="176" spans="1:9" ht="38.25" x14ac:dyDescent="0.2">
      <c r="A176" s="40" t="s">
        <v>244</v>
      </c>
      <c r="B176" s="43"/>
      <c r="C176" s="46" t="s">
        <v>45</v>
      </c>
      <c r="D176" s="46" t="s">
        <v>38</v>
      </c>
      <c r="E176" s="59" t="s">
        <v>241</v>
      </c>
      <c r="F176" s="59"/>
      <c r="G176" s="64">
        <f>G177</f>
        <v>106.3</v>
      </c>
      <c r="H176" s="44"/>
      <c r="I176" s="44"/>
    </row>
    <row r="177" spans="1:11" ht="51" x14ac:dyDescent="0.2">
      <c r="A177" s="89" t="s">
        <v>266</v>
      </c>
      <c r="B177" s="43"/>
      <c r="C177" s="46" t="s">
        <v>45</v>
      </c>
      <c r="D177" s="46" t="s">
        <v>38</v>
      </c>
      <c r="E177" s="59" t="s">
        <v>265</v>
      </c>
      <c r="F177" s="59"/>
      <c r="G177" s="64">
        <f>G178</f>
        <v>106.3</v>
      </c>
      <c r="H177" s="44"/>
      <c r="I177" s="44"/>
    </row>
    <row r="178" spans="1:11" ht="25.5" x14ac:dyDescent="0.2">
      <c r="A178" s="86" t="s">
        <v>80</v>
      </c>
      <c r="B178" s="43"/>
      <c r="C178" s="46" t="s">
        <v>45</v>
      </c>
      <c r="D178" s="46" t="s">
        <v>38</v>
      </c>
      <c r="E178" s="59" t="s">
        <v>265</v>
      </c>
      <c r="F178" s="45" t="s">
        <v>81</v>
      </c>
      <c r="G178" s="64">
        <v>106.3</v>
      </c>
      <c r="H178" s="44"/>
      <c r="I178" s="44"/>
    </row>
    <row r="179" spans="1:11" ht="18.75" customHeight="1" x14ac:dyDescent="0.2">
      <c r="A179" s="84" t="s">
        <v>250</v>
      </c>
      <c r="B179" s="43"/>
      <c r="C179" s="70" t="s">
        <v>45</v>
      </c>
      <c r="D179" s="70" t="s">
        <v>45</v>
      </c>
      <c r="E179" s="60"/>
      <c r="F179" s="41"/>
      <c r="G179" s="44"/>
      <c r="H179" s="44"/>
      <c r="I179" s="44"/>
    </row>
    <row r="180" spans="1:11" ht="25.5" x14ac:dyDescent="0.25">
      <c r="A180" s="88" t="s">
        <v>117</v>
      </c>
      <c r="B180" s="43"/>
      <c r="C180" s="45" t="s">
        <v>45</v>
      </c>
      <c r="D180" s="45" t="s">
        <v>45</v>
      </c>
      <c r="E180" s="60" t="s">
        <v>113</v>
      </c>
      <c r="F180" s="38"/>
      <c r="G180" s="30">
        <f>G181</f>
        <v>130</v>
      </c>
      <c r="H180" s="30">
        <f>H181</f>
        <v>130</v>
      </c>
      <c r="I180" s="30">
        <f>I181</f>
        <v>130</v>
      </c>
    </row>
    <row r="181" spans="1:11" ht="38.25" x14ac:dyDescent="0.2">
      <c r="A181" s="89" t="s">
        <v>164</v>
      </c>
      <c r="B181" s="67"/>
      <c r="C181" s="45" t="s">
        <v>45</v>
      </c>
      <c r="D181" s="45" t="s">
        <v>45</v>
      </c>
      <c r="E181" s="60" t="s">
        <v>133</v>
      </c>
      <c r="F181" s="48" t="s">
        <v>15</v>
      </c>
      <c r="G181" s="44">
        <f>SUM(G182)</f>
        <v>130</v>
      </c>
      <c r="H181" s="44">
        <f>SUM(H182)</f>
        <v>130</v>
      </c>
      <c r="I181" s="44">
        <f>SUM(I182)</f>
        <v>130</v>
      </c>
    </row>
    <row r="182" spans="1:11" ht="25.5" x14ac:dyDescent="0.2">
      <c r="A182" s="88" t="s">
        <v>138</v>
      </c>
      <c r="B182" s="43"/>
      <c r="C182" s="45" t="s">
        <v>45</v>
      </c>
      <c r="D182" s="45" t="s">
        <v>45</v>
      </c>
      <c r="E182" s="60" t="s">
        <v>134</v>
      </c>
      <c r="F182" s="48" t="s">
        <v>15</v>
      </c>
      <c r="G182" s="44">
        <f>SUM(G184)</f>
        <v>130</v>
      </c>
      <c r="H182" s="44">
        <f>SUM(H184)</f>
        <v>130</v>
      </c>
      <c r="I182" s="44">
        <f>SUM(I184)</f>
        <v>130</v>
      </c>
    </row>
    <row r="183" spans="1:11" ht="25.5" x14ac:dyDescent="0.2">
      <c r="A183" s="86" t="s">
        <v>140</v>
      </c>
      <c r="B183" s="43"/>
      <c r="C183" s="45" t="s">
        <v>45</v>
      </c>
      <c r="D183" s="45" t="s">
        <v>45</v>
      </c>
      <c r="E183" s="60" t="s">
        <v>139</v>
      </c>
      <c r="F183" s="48"/>
      <c r="G183" s="44">
        <f>G184</f>
        <v>130</v>
      </c>
      <c r="H183" s="44">
        <f>H184</f>
        <v>130</v>
      </c>
      <c r="I183" s="44">
        <f>I184</f>
        <v>130</v>
      </c>
    </row>
    <row r="184" spans="1:11" x14ac:dyDescent="0.2">
      <c r="A184" s="87" t="s">
        <v>141</v>
      </c>
      <c r="B184" s="43"/>
      <c r="C184" s="45" t="s">
        <v>45</v>
      </c>
      <c r="D184" s="45" t="s">
        <v>45</v>
      </c>
      <c r="E184" s="59" t="s">
        <v>137</v>
      </c>
      <c r="F184" s="60">
        <v>110</v>
      </c>
      <c r="G184" s="44">
        <v>130</v>
      </c>
      <c r="H184" s="44">
        <v>130</v>
      </c>
      <c r="I184" s="44">
        <v>130</v>
      </c>
    </row>
    <row r="185" spans="1:11" x14ac:dyDescent="0.2">
      <c r="A185" s="84" t="s">
        <v>14</v>
      </c>
      <c r="B185" s="32">
        <v>911</v>
      </c>
      <c r="C185" s="70" t="s">
        <v>46</v>
      </c>
      <c r="D185" s="70" t="s">
        <v>37</v>
      </c>
      <c r="E185" s="32"/>
      <c r="F185" s="32" t="s">
        <v>15</v>
      </c>
      <c r="G185" s="71">
        <f>SUM(G186,G215)</f>
        <v>5671.5000000000009</v>
      </c>
      <c r="H185" s="71">
        <f>SUM(H186,H215)+0.04</f>
        <v>5846.64</v>
      </c>
      <c r="I185" s="71">
        <f>SUM(I186,I215)</f>
        <v>5852.1</v>
      </c>
      <c r="J185" s="118"/>
      <c r="K185" s="118"/>
    </row>
    <row r="186" spans="1:11" x14ac:dyDescent="0.2">
      <c r="A186" s="86" t="s">
        <v>12</v>
      </c>
      <c r="B186" s="43"/>
      <c r="C186" s="41" t="s">
        <v>46</v>
      </c>
      <c r="D186" s="41" t="s">
        <v>36</v>
      </c>
      <c r="E186" s="48"/>
      <c r="F186" s="48" t="s">
        <v>15</v>
      </c>
      <c r="G186" s="44">
        <f>SUM(G187)+G214</f>
        <v>5195.5000000000009</v>
      </c>
      <c r="H186" s="44">
        <f>SUM(H187)+H214</f>
        <v>5370.6</v>
      </c>
      <c r="I186" s="44">
        <f>SUM(I187)+I214</f>
        <v>5376.1</v>
      </c>
    </row>
    <row r="187" spans="1:11" ht="25.5" x14ac:dyDescent="0.2">
      <c r="A187" s="88" t="s">
        <v>117</v>
      </c>
      <c r="B187" s="43"/>
      <c r="C187" s="41" t="s">
        <v>46</v>
      </c>
      <c r="D187" s="41" t="s">
        <v>36</v>
      </c>
      <c r="E187" s="60" t="s">
        <v>113</v>
      </c>
      <c r="F187" s="48" t="s">
        <v>15</v>
      </c>
      <c r="G187" s="44">
        <f>G188+G206+G198</f>
        <v>4588.9000000000005</v>
      </c>
      <c r="H187" s="44">
        <f>H188+H206+H198</f>
        <v>4764</v>
      </c>
      <c r="I187" s="44">
        <f>I188+I206+I198</f>
        <v>4769.5</v>
      </c>
    </row>
    <row r="188" spans="1:11" ht="25.5" x14ac:dyDescent="0.2">
      <c r="A188" s="88" t="s">
        <v>194</v>
      </c>
      <c r="B188" s="43"/>
      <c r="C188" s="41" t="s">
        <v>46</v>
      </c>
      <c r="D188" s="41" t="s">
        <v>36</v>
      </c>
      <c r="E188" s="60" t="s">
        <v>114</v>
      </c>
      <c r="F188" s="48" t="s">
        <v>15</v>
      </c>
      <c r="G188" s="44">
        <f>G189</f>
        <v>3360.8</v>
      </c>
      <c r="H188" s="44">
        <f>H189</f>
        <v>3518.2999999999997</v>
      </c>
      <c r="I188" s="44">
        <f>I189</f>
        <v>3522.2999999999997</v>
      </c>
    </row>
    <row r="189" spans="1:11" x14ac:dyDescent="0.2">
      <c r="A189" s="88" t="s">
        <v>112</v>
      </c>
      <c r="B189" s="43"/>
      <c r="C189" s="41" t="s">
        <v>46</v>
      </c>
      <c r="D189" s="41" t="s">
        <v>36</v>
      </c>
      <c r="E189" s="60" t="s">
        <v>115</v>
      </c>
      <c r="F189" s="48"/>
      <c r="G189" s="44">
        <f>G190+G194+G197</f>
        <v>3360.8</v>
      </c>
      <c r="H189" s="44">
        <f>H190+H194</f>
        <v>3518.2999999999997</v>
      </c>
      <c r="I189" s="44">
        <f>I190+I194</f>
        <v>3522.2999999999997</v>
      </c>
    </row>
    <row r="190" spans="1:11" x14ac:dyDescent="0.2">
      <c r="A190" s="88" t="s">
        <v>74</v>
      </c>
      <c r="B190" s="43"/>
      <c r="C190" s="41" t="s">
        <v>46</v>
      </c>
      <c r="D190" s="41" t="s">
        <v>36</v>
      </c>
      <c r="E190" s="78" t="s">
        <v>116</v>
      </c>
      <c r="F190" s="48"/>
      <c r="G190" s="44">
        <f>SUM(G191,G193)+G192</f>
        <v>2840.9</v>
      </c>
      <c r="H190" s="44">
        <f>SUM(H191,H193)+H192</f>
        <v>3518.2999999999997</v>
      </c>
      <c r="I190" s="44">
        <f>SUM(I191,I193)+I192</f>
        <v>3522.2999999999997</v>
      </c>
    </row>
    <row r="191" spans="1:11" x14ac:dyDescent="0.2">
      <c r="A191" s="87" t="s">
        <v>141</v>
      </c>
      <c r="B191" s="43"/>
      <c r="C191" s="41" t="s">
        <v>46</v>
      </c>
      <c r="D191" s="41" t="s">
        <v>36</v>
      </c>
      <c r="E191" s="76" t="s">
        <v>116</v>
      </c>
      <c r="F191" s="60">
        <v>110</v>
      </c>
      <c r="G191" s="44">
        <f>993.3+240+300</f>
        <v>1533.3</v>
      </c>
      <c r="H191" s="44">
        <f>993.3+240+300</f>
        <v>1533.3</v>
      </c>
      <c r="I191" s="44">
        <f>993.3+240+300</f>
        <v>1533.3</v>
      </c>
    </row>
    <row r="192" spans="1:11" x14ac:dyDescent="0.2">
      <c r="A192" s="87" t="s">
        <v>141</v>
      </c>
      <c r="B192" s="43"/>
      <c r="C192" s="41" t="s">
        <v>46</v>
      </c>
      <c r="D192" s="41" t="s">
        <v>36</v>
      </c>
      <c r="E192" s="76" t="s">
        <v>205</v>
      </c>
      <c r="F192" s="60">
        <v>110</v>
      </c>
      <c r="G192" s="44">
        <f>754.8+227.9</f>
        <v>982.69999999999993</v>
      </c>
      <c r="H192" s="44">
        <f>754.8+227.9</f>
        <v>982.69999999999993</v>
      </c>
      <c r="I192" s="44">
        <f>754.8+227.9</f>
        <v>982.69999999999993</v>
      </c>
    </row>
    <row r="193" spans="1:9" ht="25.5" x14ac:dyDescent="0.2">
      <c r="A193" s="86" t="s">
        <v>80</v>
      </c>
      <c r="B193" s="43"/>
      <c r="C193" s="41" t="s">
        <v>46</v>
      </c>
      <c r="D193" s="41" t="s">
        <v>36</v>
      </c>
      <c r="E193" s="76" t="s">
        <v>116</v>
      </c>
      <c r="F193" s="41" t="s">
        <v>81</v>
      </c>
      <c r="G193" s="44">
        <f>8.3+224.9+173.6+349.8+40+45+0.2+3-G197</f>
        <v>324.90000000000009</v>
      </c>
      <c r="H193" s="44">
        <f>8.3+224.9+175+502.3+41.7+3.1+46.9+0.1</f>
        <v>1002.3000000000001</v>
      </c>
      <c r="I193" s="44">
        <f>8.3+224.9+176.6+502.3+41.8+3.3+49+0.1</f>
        <v>1006.3</v>
      </c>
    </row>
    <row r="194" spans="1:9" ht="25.5" hidden="1" x14ac:dyDescent="0.2">
      <c r="A194" s="86" t="s">
        <v>206</v>
      </c>
      <c r="B194" s="43"/>
      <c r="C194" s="41" t="s">
        <v>46</v>
      </c>
      <c r="D194" s="41" t="s">
        <v>36</v>
      </c>
      <c r="E194" s="76" t="s">
        <v>205</v>
      </c>
      <c r="F194" s="48"/>
      <c r="G194" s="44">
        <f>G195</f>
        <v>0</v>
      </c>
      <c r="H194" s="44">
        <f>H195</f>
        <v>0</v>
      </c>
      <c r="I194" s="44">
        <f>I195</f>
        <v>0</v>
      </c>
    </row>
    <row r="195" spans="1:9" hidden="1" x14ac:dyDescent="0.2">
      <c r="A195" s="87" t="s">
        <v>141</v>
      </c>
      <c r="B195" s="43"/>
      <c r="C195" s="41" t="s">
        <v>46</v>
      </c>
      <c r="D195" s="41" t="s">
        <v>36</v>
      </c>
      <c r="E195" s="76" t="s">
        <v>205</v>
      </c>
      <c r="F195" s="60">
        <v>110</v>
      </c>
      <c r="G195" s="44"/>
      <c r="H195" s="44"/>
      <c r="I195" s="44"/>
    </row>
    <row r="196" spans="1:9" ht="25.5" x14ac:dyDescent="0.2">
      <c r="A196" s="86" t="s">
        <v>276</v>
      </c>
      <c r="B196" s="43"/>
      <c r="C196" s="41" t="s">
        <v>46</v>
      </c>
      <c r="D196" s="41" t="s">
        <v>36</v>
      </c>
      <c r="E196" s="60" t="s">
        <v>279</v>
      </c>
      <c r="F196" s="60"/>
      <c r="G196" s="44">
        <f>G197</f>
        <v>519.9</v>
      </c>
      <c r="H196" s="44"/>
      <c r="I196" s="44"/>
    </row>
    <row r="197" spans="1:9" ht="25.5" x14ac:dyDescent="0.2">
      <c r="A197" s="86" t="s">
        <v>80</v>
      </c>
      <c r="B197" s="43"/>
      <c r="C197" s="41" t="s">
        <v>46</v>
      </c>
      <c r="D197" s="41" t="s">
        <v>36</v>
      </c>
      <c r="E197" s="60" t="s">
        <v>279</v>
      </c>
      <c r="F197" s="41" t="s">
        <v>81</v>
      </c>
      <c r="G197" s="44">
        <f>522.4-2.5</f>
        <v>519.9</v>
      </c>
      <c r="H197" s="44"/>
      <c r="I197" s="44"/>
    </row>
    <row r="198" spans="1:9" x14ac:dyDescent="0.2">
      <c r="A198" s="88" t="s">
        <v>234</v>
      </c>
      <c r="B198" s="43"/>
      <c r="C198" s="41" t="s">
        <v>46</v>
      </c>
      <c r="D198" s="41" t="s">
        <v>36</v>
      </c>
      <c r="E198" s="76" t="s">
        <v>251</v>
      </c>
      <c r="F198" s="60"/>
      <c r="G198" s="44">
        <f t="shared" ref="G198:I199" si="15">G199</f>
        <v>632.6</v>
      </c>
      <c r="H198" s="44">
        <f t="shared" si="15"/>
        <v>632.6</v>
      </c>
      <c r="I198" s="44">
        <f t="shared" si="15"/>
        <v>632.6</v>
      </c>
    </row>
    <row r="199" spans="1:9" x14ac:dyDescent="0.2">
      <c r="A199" s="88" t="s">
        <v>235</v>
      </c>
      <c r="B199" s="43"/>
      <c r="C199" s="41" t="s">
        <v>46</v>
      </c>
      <c r="D199" s="41" t="s">
        <v>36</v>
      </c>
      <c r="E199" s="76" t="s">
        <v>282</v>
      </c>
      <c r="F199" s="60"/>
      <c r="G199" s="44">
        <f>G200+G204</f>
        <v>632.6</v>
      </c>
      <c r="H199" s="44">
        <f t="shared" si="15"/>
        <v>632.6</v>
      </c>
      <c r="I199" s="44">
        <f t="shared" si="15"/>
        <v>632.6</v>
      </c>
    </row>
    <row r="200" spans="1:9" x14ac:dyDescent="0.2">
      <c r="A200" s="88" t="s">
        <v>236</v>
      </c>
      <c r="B200" s="43"/>
      <c r="C200" s="41" t="s">
        <v>46</v>
      </c>
      <c r="D200" s="41" t="s">
        <v>36</v>
      </c>
      <c r="E200" s="76" t="s">
        <v>237</v>
      </c>
      <c r="F200" s="60"/>
      <c r="G200" s="44">
        <f>G201+G203+G202</f>
        <v>360.3</v>
      </c>
      <c r="H200" s="44">
        <f>H201+H203+H202</f>
        <v>632.6</v>
      </c>
      <c r="I200" s="44">
        <f>I201+I203+I202</f>
        <v>632.6</v>
      </c>
    </row>
    <row r="201" spans="1:9" x14ac:dyDescent="0.2">
      <c r="A201" s="87" t="s">
        <v>141</v>
      </c>
      <c r="B201" s="43"/>
      <c r="C201" s="41" t="s">
        <v>46</v>
      </c>
      <c r="D201" s="41" t="s">
        <v>36</v>
      </c>
      <c r="E201" s="76" t="s">
        <v>237</v>
      </c>
      <c r="F201" s="60">
        <v>110</v>
      </c>
      <c r="G201" s="79">
        <f>106.2+32.1</f>
        <v>138.30000000000001</v>
      </c>
      <c r="H201" s="79">
        <f>106.2+32.1</f>
        <v>138.30000000000001</v>
      </c>
      <c r="I201" s="79">
        <f>106.2+32.1</f>
        <v>138.30000000000001</v>
      </c>
    </row>
    <row r="202" spans="1:9" x14ac:dyDescent="0.2">
      <c r="A202" s="87" t="s">
        <v>141</v>
      </c>
      <c r="B202" s="43"/>
      <c r="C202" s="41" t="s">
        <v>46</v>
      </c>
      <c r="D202" s="41" t="s">
        <v>36</v>
      </c>
      <c r="E202" s="76" t="s">
        <v>246</v>
      </c>
      <c r="F202" s="60">
        <v>110</v>
      </c>
      <c r="G202" s="44">
        <f>17.6+58.4</f>
        <v>76</v>
      </c>
      <c r="H202" s="44">
        <f>17.6+58.4</f>
        <v>76</v>
      </c>
      <c r="I202" s="44">
        <f>17.6+58.4</f>
        <v>76</v>
      </c>
    </row>
    <row r="203" spans="1:9" ht="25.5" x14ac:dyDescent="0.2">
      <c r="A203" s="86" t="s">
        <v>80</v>
      </c>
      <c r="B203" s="43"/>
      <c r="C203" s="41" t="s">
        <v>46</v>
      </c>
      <c r="D203" s="41" t="s">
        <v>36</v>
      </c>
      <c r="E203" s="76" t="s">
        <v>237</v>
      </c>
      <c r="F203" s="41" t="s">
        <v>81</v>
      </c>
      <c r="G203" s="44">
        <f>90+100+228.3-G204</f>
        <v>146</v>
      </c>
      <c r="H203" s="44">
        <f>90+100+228.3</f>
        <v>418.3</v>
      </c>
      <c r="I203" s="44">
        <f>90+100+228.3</f>
        <v>418.3</v>
      </c>
    </row>
    <row r="204" spans="1:9" ht="25.5" x14ac:dyDescent="0.2">
      <c r="A204" s="86" t="s">
        <v>276</v>
      </c>
      <c r="B204" s="43"/>
      <c r="C204" s="41" t="s">
        <v>46</v>
      </c>
      <c r="D204" s="41" t="s">
        <v>36</v>
      </c>
      <c r="E204" s="60" t="s">
        <v>280</v>
      </c>
      <c r="F204" s="60"/>
      <c r="G204" s="44">
        <f>G205</f>
        <v>272.3</v>
      </c>
      <c r="H204" s="44"/>
      <c r="I204" s="44"/>
    </row>
    <row r="205" spans="1:9" ht="25.5" x14ac:dyDescent="0.2">
      <c r="A205" s="86" t="s">
        <v>80</v>
      </c>
      <c r="B205" s="43"/>
      <c r="C205" s="41" t="s">
        <v>46</v>
      </c>
      <c r="D205" s="41" t="s">
        <v>36</v>
      </c>
      <c r="E205" s="60" t="s">
        <v>280</v>
      </c>
      <c r="F205" s="41" t="s">
        <v>81</v>
      </c>
      <c r="G205" s="44">
        <v>272.3</v>
      </c>
      <c r="H205" s="44"/>
      <c r="I205" s="44"/>
    </row>
    <row r="206" spans="1:9" ht="38.25" x14ac:dyDescent="0.2">
      <c r="A206" s="88" t="s">
        <v>195</v>
      </c>
      <c r="B206" s="43"/>
      <c r="C206" s="41" t="s">
        <v>46</v>
      </c>
      <c r="D206" s="41" t="s">
        <v>36</v>
      </c>
      <c r="E206" s="60" t="s">
        <v>118</v>
      </c>
      <c r="F206" s="48"/>
      <c r="G206" s="44">
        <f t="shared" ref="G206:I207" si="16">G207</f>
        <v>595.5</v>
      </c>
      <c r="H206" s="44">
        <f t="shared" si="16"/>
        <v>613.1</v>
      </c>
      <c r="I206" s="44">
        <f t="shared" si="16"/>
        <v>614.6</v>
      </c>
    </row>
    <row r="207" spans="1:9" x14ac:dyDescent="0.2">
      <c r="A207" s="88" t="s">
        <v>119</v>
      </c>
      <c r="B207" s="43"/>
      <c r="C207" s="41" t="s">
        <v>46</v>
      </c>
      <c r="D207" s="41" t="s">
        <v>36</v>
      </c>
      <c r="E207" s="60" t="s">
        <v>120</v>
      </c>
      <c r="F207" s="48"/>
      <c r="G207" s="44">
        <f>G208+G212</f>
        <v>595.5</v>
      </c>
      <c r="H207" s="44">
        <f t="shared" si="16"/>
        <v>613.1</v>
      </c>
      <c r="I207" s="44">
        <f t="shared" si="16"/>
        <v>614.6</v>
      </c>
    </row>
    <row r="208" spans="1:9" x14ac:dyDescent="0.2">
      <c r="A208" s="88" t="s">
        <v>75</v>
      </c>
      <c r="B208" s="43"/>
      <c r="C208" s="41" t="s">
        <v>46</v>
      </c>
      <c r="D208" s="41" t="s">
        <v>36</v>
      </c>
      <c r="E208" s="60" t="s">
        <v>121</v>
      </c>
      <c r="F208" s="48"/>
      <c r="G208" s="44">
        <f>SUM(G209:G211)</f>
        <v>426.7</v>
      </c>
      <c r="H208" s="44">
        <f>SUM(H209:H211)</f>
        <v>613.1</v>
      </c>
      <c r="I208" s="44">
        <f>SUM(I209:I211)</f>
        <v>614.6</v>
      </c>
    </row>
    <row r="209" spans="1:9" x14ac:dyDescent="0.2">
      <c r="A209" s="87" t="s">
        <v>141</v>
      </c>
      <c r="B209" s="43"/>
      <c r="C209" s="41" t="s">
        <v>46</v>
      </c>
      <c r="D209" s="41" t="s">
        <v>36</v>
      </c>
      <c r="E209" s="60" t="s">
        <v>121</v>
      </c>
      <c r="F209" s="60">
        <v>110</v>
      </c>
      <c r="G209" s="79">
        <f>212.4+64.1</f>
        <v>276.5</v>
      </c>
      <c r="H209" s="79">
        <f>212.4+64.1</f>
        <v>276.5</v>
      </c>
      <c r="I209" s="79">
        <v>276.60000000000002</v>
      </c>
    </row>
    <row r="210" spans="1:9" x14ac:dyDescent="0.2">
      <c r="A210" s="87" t="s">
        <v>141</v>
      </c>
      <c r="B210" s="43"/>
      <c r="C210" s="41" t="s">
        <v>46</v>
      </c>
      <c r="D210" s="41" t="s">
        <v>36</v>
      </c>
      <c r="E210" s="60" t="s">
        <v>247</v>
      </c>
      <c r="F210" s="60">
        <v>110</v>
      </c>
      <c r="G210" s="44">
        <f>95.6+28.9</f>
        <v>124.5</v>
      </c>
      <c r="H210" s="44">
        <f>95.6+28.9</f>
        <v>124.5</v>
      </c>
      <c r="I210" s="44">
        <f>95.6+28.9</f>
        <v>124.5</v>
      </c>
    </row>
    <row r="211" spans="1:9" ht="25.5" x14ac:dyDescent="0.2">
      <c r="A211" s="86" t="s">
        <v>80</v>
      </c>
      <c r="B211" s="43"/>
      <c r="C211" s="45" t="s">
        <v>46</v>
      </c>
      <c r="D211" s="41" t="s">
        <v>36</v>
      </c>
      <c r="E211" s="60" t="s">
        <v>121</v>
      </c>
      <c r="F211" s="41" t="s">
        <v>81</v>
      </c>
      <c r="G211" s="44">
        <f>7.9+46.7+1+70.9+64+4-G212</f>
        <v>25.699999999999989</v>
      </c>
      <c r="H211" s="44">
        <f>7.9+7+46.1+1+71.2+64.9+14</f>
        <v>212.1</v>
      </c>
      <c r="I211" s="44">
        <f>7.9+7+46.1+1+71.5+66+14</f>
        <v>213.5</v>
      </c>
    </row>
    <row r="212" spans="1:9" ht="25.5" x14ac:dyDescent="0.2">
      <c r="A212" s="86" t="s">
        <v>276</v>
      </c>
      <c r="B212" s="43"/>
      <c r="C212" s="41" t="s">
        <v>46</v>
      </c>
      <c r="D212" s="41" t="s">
        <v>36</v>
      </c>
      <c r="E212" s="60" t="s">
        <v>281</v>
      </c>
      <c r="F212" s="60"/>
      <c r="G212" s="44">
        <f>G213</f>
        <v>168.8</v>
      </c>
      <c r="H212" s="44"/>
      <c r="I212" s="44"/>
    </row>
    <row r="213" spans="1:9" ht="25.5" x14ac:dyDescent="0.2">
      <c r="A213" s="86" t="s">
        <v>80</v>
      </c>
      <c r="B213" s="43"/>
      <c r="C213" s="41" t="s">
        <v>46</v>
      </c>
      <c r="D213" s="41" t="s">
        <v>36</v>
      </c>
      <c r="E213" s="60" t="s">
        <v>281</v>
      </c>
      <c r="F213" s="41" t="s">
        <v>81</v>
      </c>
      <c r="G213" s="44">
        <v>168.8</v>
      </c>
      <c r="H213" s="44"/>
      <c r="I213" s="44"/>
    </row>
    <row r="214" spans="1:9" x14ac:dyDescent="0.2">
      <c r="A214" s="87" t="s">
        <v>141</v>
      </c>
      <c r="B214" s="43"/>
      <c r="C214" s="45" t="s">
        <v>46</v>
      </c>
      <c r="D214" s="41" t="s">
        <v>36</v>
      </c>
      <c r="E214" s="60" t="s">
        <v>277</v>
      </c>
      <c r="F214" s="60">
        <v>110</v>
      </c>
      <c r="G214" s="44">
        <v>606.6</v>
      </c>
      <c r="H214" s="44">
        <v>606.6</v>
      </c>
      <c r="I214" s="44">
        <v>606.6</v>
      </c>
    </row>
    <row r="215" spans="1:9" ht="25.5" x14ac:dyDescent="0.2">
      <c r="A215" s="88" t="s">
        <v>122</v>
      </c>
      <c r="B215" s="47"/>
      <c r="C215" s="41" t="s">
        <v>46</v>
      </c>
      <c r="D215" s="80" t="s">
        <v>39</v>
      </c>
      <c r="E215" s="48"/>
      <c r="F215" s="48" t="s">
        <v>15</v>
      </c>
      <c r="G215" s="44">
        <f>G217+G221+G226</f>
        <v>476</v>
      </c>
      <c r="H215" s="44">
        <f>H217+H221+H226</f>
        <v>476</v>
      </c>
      <c r="I215" s="44">
        <f>I217+I221+I226</f>
        <v>476</v>
      </c>
    </row>
    <row r="216" spans="1:9" ht="25.5" x14ac:dyDescent="0.2">
      <c r="A216" s="88" t="s">
        <v>117</v>
      </c>
      <c r="B216" s="43"/>
      <c r="C216" s="41" t="s">
        <v>46</v>
      </c>
      <c r="D216" s="80" t="s">
        <v>39</v>
      </c>
      <c r="E216" s="60" t="s">
        <v>113</v>
      </c>
      <c r="F216" s="48"/>
      <c r="G216" s="44">
        <f>G217</f>
        <v>16</v>
      </c>
      <c r="H216" s="44">
        <f>H217</f>
        <v>16</v>
      </c>
      <c r="I216" s="44">
        <f>I217</f>
        <v>16</v>
      </c>
    </row>
    <row r="217" spans="1:9" ht="39" customHeight="1" x14ac:dyDescent="0.2">
      <c r="A217" s="89" t="s">
        <v>136</v>
      </c>
      <c r="B217" s="67"/>
      <c r="C217" s="41" t="s">
        <v>46</v>
      </c>
      <c r="D217" s="41" t="s">
        <v>39</v>
      </c>
      <c r="E217" s="60" t="s">
        <v>133</v>
      </c>
      <c r="F217" s="48" t="s">
        <v>15</v>
      </c>
      <c r="G217" s="44">
        <f>SUM(G218)</f>
        <v>16</v>
      </c>
      <c r="H217" s="44">
        <f>SUM(H218)</f>
        <v>16</v>
      </c>
      <c r="I217" s="44">
        <f>SUM(I218)</f>
        <v>16</v>
      </c>
    </row>
    <row r="218" spans="1:9" ht="15" customHeight="1" x14ac:dyDescent="0.2">
      <c r="A218" s="89" t="s">
        <v>126</v>
      </c>
      <c r="B218" s="43"/>
      <c r="C218" s="41" t="s">
        <v>46</v>
      </c>
      <c r="D218" s="41" t="s">
        <v>39</v>
      </c>
      <c r="E218" s="60" t="s">
        <v>134</v>
      </c>
      <c r="F218" s="48" t="s">
        <v>15</v>
      </c>
      <c r="G218" s="44">
        <f>SUM(G220)</f>
        <v>16</v>
      </c>
      <c r="H218" s="44">
        <f>SUM(H220)</f>
        <v>16</v>
      </c>
      <c r="I218" s="44">
        <f>SUM(I220)</f>
        <v>16</v>
      </c>
    </row>
    <row r="219" spans="1:9" ht="15.75" customHeight="1" x14ac:dyDescent="0.2">
      <c r="A219" s="88" t="s">
        <v>76</v>
      </c>
      <c r="B219" s="43"/>
      <c r="C219" s="41" t="s">
        <v>46</v>
      </c>
      <c r="D219" s="41" t="s">
        <v>39</v>
      </c>
      <c r="E219" s="60" t="s">
        <v>135</v>
      </c>
      <c r="F219" s="48"/>
      <c r="G219" s="44">
        <f>G220</f>
        <v>16</v>
      </c>
      <c r="H219" s="44">
        <f>H220</f>
        <v>16</v>
      </c>
      <c r="I219" s="44">
        <f>I220</f>
        <v>16</v>
      </c>
    </row>
    <row r="220" spans="1:9" ht="27.75" customHeight="1" x14ac:dyDescent="0.2">
      <c r="A220" s="86" t="s">
        <v>80</v>
      </c>
      <c r="B220" s="43"/>
      <c r="C220" s="41" t="s">
        <v>46</v>
      </c>
      <c r="D220" s="41" t="s">
        <v>39</v>
      </c>
      <c r="E220" s="60" t="s">
        <v>135</v>
      </c>
      <c r="F220" s="41" t="s">
        <v>81</v>
      </c>
      <c r="G220" s="44">
        <v>16</v>
      </c>
      <c r="H220" s="44">
        <v>16</v>
      </c>
      <c r="I220" s="44">
        <v>16</v>
      </c>
    </row>
    <row r="221" spans="1:9" ht="54" customHeight="1" x14ac:dyDescent="0.2">
      <c r="A221" s="89" t="s">
        <v>196</v>
      </c>
      <c r="B221" s="67"/>
      <c r="C221" s="41" t="s">
        <v>46</v>
      </c>
      <c r="D221" s="41" t="s">
        <v>39</v>
      </c>
      <c r="E221" s="60" t="s">
        <v>123</v>
      </c>
      <c r="F221" s="48" t="s">
        <v>15</v>
      </c>
      <c r="G221" s="44">
        <f t="shared" ref="G221:I222" si="17">G222</f>
        <v>460</v>
      </c>
      <c r="H221" s="44">
        <f t="shared" si="17"/>
        <v>460</v>
      </c>
      <c r="I221" s="44">
        <f t="shared" si="17"/>
        <v>460</v>
      </c>
    </row>
    <row r="222" spans="1:9" x14ac:dyDescent="0.2">
      <c r="A222" s="88" t="s">
        <v>126</v>
      </c>
      <c r="B222" s="43"/>
      <c r="C222" s="41" t="s">
        <v>46</v>
      </c>
      <c r="D222" s="41" t="s">
        <v>39</v>
      </c>
      <c r="E222" s="60" t="s">
        <v>124</v>
      </c>
      <c r="F222" s="48" t="s">
        <v>15</v>
      </c>
      <c r="G222" s="44">
        <f t="shared" si="17"/>
        <v>460</v>
      </c>
      <c r="H222" s="44">
        <f t="shared" si="17"/>
        <v>460</v>
      </c>
      <c r="I222" s="44">
        <f t="shared" si="17"/>
        <v>460</v>
      </c>
    </row>
    <row r="223" spans="1:9" x14ac:dyDescent="0.2">
      <c r="A223" s="88" t="s">
        <v>76</v>
      </c>
      <c r="B223" s="43"/>
      <c r="C223" s="41" t="s">
        <v>46</v>
      </c>
      <c r="D223" s="41" t="s">
        <v>39</v>
      </c>
      <c r="E223" s="60" t="s">
        <v>125</v>
      </c>
      <c r="F223" s="48"/>
      <c r="G223" s="44">
        <f>G224+G225</f>
        <v>460</v>
      </c>
      <c r="H223" s="44">
        <f>H224+H225</f>
        <v>460</v>
      </c>
      <c r="I223" s="44">
        <f>I224+I225</f>
        <v>460</v>
      </c>
    </row>
    <row r="224" spans="1:9" ht="25.5" x14ac:dyDescent="0.2">
      <c r="A224" s="86" t="s">
        <v>80</v>
      </c>
      <c r="B224" s="43"/>
      <c r="C224" s="41" t="s">
        <v>46</v>
      </c>
      <c r="D224" s="41" t="s">
        <v>39</v>
      </c>
      <c r="E224" s="60" t="s">
        <v>125</v>
      </c>
      <c r="F224" s="41" t="s">
        <v>81</v>
      </c>
      <c r="G224" s="44">
        <v>460</v>
      </c>
      <c r="H224" s="44">
        <v>460</v>
      </c>
      <c r="I224" s="44">
        <v>460</v>
      </c>
    </row>
    <row r="225" spans="1:9" x14ac:dyDescent="0.2">
      <c r="A225" s="89" t="s">
        <v>79</v>
      </c>
      <c r="B225" s="43"/>
      <c r="C225" s="41" t="s">
        <v>46</v>
      </c>
      <c r="D225" s="41" t="s">
        <v>39</v>
      </c>
      <c r="E225" s="60" t="s">
        <v>125</v>
      </c>
      <c r="F225" s="45" t="s">
        <v>210</v>
      </c>
      <c r="G225" s="44"/>
      <c r="H225" s="44"/>
      <c r="I225" s="44"/>
    </row>
    <row r="226" spans="1:9" hidden="1" x14ac:dyDescent="0.2">
      <c r="A226" s="88" t="s">
        <v>61</v>
      </c>
      <c r="B226" s="47"/>
      <c r="C226" s="45" t="s">
        <v>46</v>
      </c>
      <c r="D226" s="41" t="s">
        <v>36</v>
      </c>
      <c r="E226" s="54" t="s">
        <v>90</v>
      </c>
      <c r="F226" s="41"/>
      <c r="G226" s="44">
        <f t="shared" ref="G226:I229" si="18">G227</f>
        <v>0</v>
      </c>
      <c r="H226" s="44">
        <f t="shared" si="18"/>
        <v>0</v>
      </c>
      <c r="I226" s="44">
        <f t="shared" si="18"/>
        <v>0</v>
      </c>
    </row>
    <row r="227" spans="1:9" hidden="1" x14ac:dyDescent="0.2">
      <c r="A227" s="88" t="s">
        <v>61</v>
      </c>
      <c r="B227" s="47"/>
      <c r="C227" s="45" t="s">
        <v>46</v>
      </c>
      <c r="D227" s="41" t="s">
        <v>36</v>
      </c>
      <c r="E227" s="54" t="s">
        <v>91</v>
      </c>
      <c r="F227" s="41"/>
      <c r="G227" s="44">
        <f t="shared" si="18"/>
        <v>0</v>
      </c>
      <c r="H227" s="44">
        <f t="shared" si="18"/>
        <v>0</v>
      </c>
      <c r="I227" s="44">
        <f t="shared" si="18"/>
        <v>0</v>
      </c>
    </row>
    <row r="228" spans="1:9" hidden="1" x14ac:dyDescent="0.2">
      <c r="A228" s="88" t="s">
        <v>165</v>
      </c>
      <c r="B228" s="47"/>
      <c r="C228" s="45" t="s">
        <v>46</v>
      </c>
      <c r="D228" s="41" t="s">
        <v>36</v>
      </c>
      <c r="E228" s="60" t="s">
        <v>107</v>
      </c>
      <c r="F228" s="41"/>
      <c r="G228" s="44">
        <f t="shared" si="18"/>
        <v>0</v>
      </c>
      <c r="H228" s="44">
        <f t="shared" si="18"/>
        <v>0</v>
      </c>
      <c r="I228" s="44">
        <f t="shared" si="18"/>
        <v>0</v>
      </c>
    </row>
    <row r="229" spans="1:9" hidden="1" x14ac:dyDescent="0.2">
      <c r="A229" s="88" t="s">
        <v>76</v>
      </c>
      <c r="B229" s="43"/>
      <c r="C229" s="41" t="s">
        <v>46</v>
      </c>
      <c r="D229" s="41" t="s">
        <v>39</v>
      </c>
      <c r="E229" s="60" t="s">
        <v>214</v>
      </c>
      <c r="F229" s="48"/>
      <c r="G229" s="44">
        <f t="shared" si="18"/>
        <v>0</v>
      </c>
      <c r="H229" s="44">
        <f t="shared" si="18"/>
        <v>0</v>
      </c>
      <c r="I229" s="44">
        <f t="shared" si="18"/>
        <v>0</v>
      </c>
    </row>
    <row r="230" spans="1:9" ht="25.5" hidden="1" x14ac:dyDescent="0.2">
      <c r="A230" s="86" t="s">
        <v>80</v>
      </c>
      <c r="B230" s="43"/>
      <c r="C230" s="41" t="s">
        <v>46</v>
      </c>
      <c r="D230" s="41" t="s">
        <v>39</v>
      </c>
      <c r="E230" s="60" t="s">
        <v>214</v>
      </c>
      <c r="F230" s="41" t="s">
        <v>81</v>
      </c>
      <c r="G230" s="44"/>
      <c r="H230" s="44"/>
      <c r="I230" s="44"/>
    </row>
    <row r="231" spans="1:9" x14ac:dyDescent="0.2">
      <c r="A231" s="90" t="s">
        <v>28</v>
      </c>
      <c r="B231" s="32">
        <v>911</v>
      </c>
      <c r="C231" s="70" t="s">
        <v>47</v>
      </c>
      <c r="D231" s="70" t="s">
        <v>37</v>
      </c>
      <c r="E231" s="70"/>
      <c r="F231" s="70"/>
      <c r="G231" s="71">
        <f t="shared" ref="G231:G236" si="19">G232</f>
        <v>1309.8</v>
      </c>
      <c r="H231" s="71">
        <f t="shared" ref="H231:I234" si="20">H232</f>
        <v>1309.8</v>
      </c>
      <c r="I231" s="71">
        <f t="shared" si="20"/>
        <v>1309.8</v>
      </c>
    </row>
    <row r="232" spans="1:9" x14ac:dyDescent="0.2">
      <c r="A232" s="86" t="s">
        <v>25</v>
      </c>
      <c r="B232" s="72"/>
      <c r="C232" s="41" t="s">
        <v>47</v>
      </c>
      <c r="D232" s="41" t="s">
        <v>36</v>
      </c>
      <c r="E232" s="41"/>
      <c r="F232" s="41"/>
      <c r="G232" s="44">
        <f t="shared" si="19"/>
        <v>1309.8</v>
      </c>
      <c r="H232" s="44">
        <f t="shared" si="20"/>
        <v>1309.8</v>
      </c>
      <c r="I232" s="44">
        <f t="shared" si="20"/>
        <v>1309.8</v>
      </c>
    </row>
    <row r="233" spans="1:9" x14ac:dyDescent="0.2">
      <c r="A233" s="88" t="s">
        <v>61</v>
      </c>
      <c r="B233" s="47"/>
      <c r="C233" s="41" t="s">
        <v>47</v>
      </c>
      <c r="D233" s="41" t="s">
        <v>36</v>
      </c>
      <c r="E233" s="54" t="s">
        <v>90</v>
      </c>
      <c r="F233" s="41"/>
      <c r="G233" s="44">
        <f t="shared" si="19"/>
        <v>1309.8</v>
      </c>
      <c r="H233" s="44">
        <f t="shared" si="20"/>
        <v>1309.8</v>
      </c>
      <c r="I233" s="44">
        <f t="shared" si="20"/>
        <v>1309.8</v>
      </c>
    </row>
    <row r="234" spans="1:9" x14ac:dyDescent="0.2">
      <c r="A234" s="88" t="s">
        <v>165</v>
      </c>
      <c r="B234" s="47"/>
      <c r="C234" s="41" t="s">
        <v>47</v>
      </c>
      <c r="D234" s="41" t="s">
        <v>36</v>
      </c>
      <c r="E234" s="54" t="s">
        <v>91</v>
      </c>
      <c r="F234" s="41"/>
      <c r="G234" s="44">
        <f t="shared" si="19"/>
        <v>1309.8</v>
      </c>
      <c r="H234" s="44">
        <f t="shared" si="20"/>
        <v>1309.8</v>
      </c>
      <c r="I234" s="44">
        <f t="shared" si="20"/>
        <v>1309.8</v>
      </c>
    </row>
    <row r="235" spans="1:9" x14ac:dyDescent="0.2">
      <c r="A235" s="88" t="s">
        <v>165</v>
      </c>
      <c r="B235" s="47"/>
      <c r="C235" s="41" t="s">
        <v>47</v>
      </c>
      <c r="D235" s="41" t="s">
        <v>36</v>
      </c>
      <c r="E235" s="60" t="s">
        <v>107</v>
      </c>
      <c r="F235" s="41"/>
      <c r="G235" s="44">
        <f t="shared" si="19"/>
        <v>1309.8</v>
      </c>
      <c r="H235" s="44">
        <f>H236</f>
        <v>1309.8</v>
      </c>
      <c r="I235" s="44">
        <f>I236</f>
        <v>1309.8</v>
      </c>
    </row>
    <row r="236" spans="1:9" x14ac:dyDescent="0.2">
      <c r="A236" s="86" t="s">
        <v>29</v>
      </c>
      <c r="B236" s="47"/>
      <c r="C236" s="41" t="s">
        <v>47</v>
      </c>
      <c r="D236" s="41" t="s">
        <v>36</v>
      </c>
      <c r="E236" s="60" t="s">
        <v>132</v>
      </c>
      <c r="F236" s="41"/>
      <c r="G236" s="44">
        <f t="shared" si="19"/>
        <v>1309.8</v>
      </c>
      <c r="H236" s="44">
        <f>H237</f>
        <v>1309.8</v>
      </c>
      <c r="I236" s="44">
        <f>I237</f>
        <v>1309.8</v>
      </c>
    </row>
    <row r="237" spans="1:9" ht="25.5" x14ac:dyDescent="0.2">
      <c r="A237" s="86" t="s">
        <v>271</v>
      </c>
      <c r="B237" s="72"/>
      <c r="C237" s="41" t="s">
        <v>47</v>
      </c>
      <c r="D237" s="41" t="s">
        <v>36</v>
      </c>
      <c r="E237" s="60" t="s">
        <v>132</v>
      </c>
      <c r="F237" s="45" t="s">
        <v>270</v>
      </c>
      <c r="G237" s="44">
        <v>1309.8</v>
      </c>
      <c r="H237" s="44">
        <v>1309.8</v>
      </c>
      <c r="I237" s="44">
        <v>1309.8</v>
      </c>
    </row>
    <row r="238" spans="1:9" x14ac:dyDescent="0.2">
      <c r="A238" s="84" t="s">
        <v>9</v>
      </c>
      <c r="B238" s="32">
        <v>911</v>
      </c>
      <c r="C238" s="70" t="s">
        <v>40</v>
      </c>
      <c r="D238" s="70" t="s">
        <v>37</v>
      </c>
      <c r="E238" s="32"/>
      <c r="F238" s="32"/>
      <c r="G238" s="71">
        <f>G245+G239</f>
        <v>4010</v>
      </c>
      <c r="H238" s="71">
        <f>H245</f>
        <v>10</v>
      </c>
      <c r="I238" s="71">
        <f>I245</f>
        <v>10</v>
      </c>
    </row>
    <row r="239" spans="1:9" x14ac:dyDescent="0.2">
      <c r="A239" s="86" t="s">
        <v>274</v>
      </c>
      <c r="B239" s="32"/>
      <c r="C239" s="70" t="s">
        <v>40</v>
      </c>
      <c r="D239" s="70" t="s">
        <v>36</v>
      </c>
      <c r="E239" s="32"/>
      <c r="F239" s="32"/>
      <c r="G239" s="79">
        <f>G240</f>
        <v>4000</v>
      </c>
      <c r="H239" s="71"/>
      <c r="I239" s="71"/>
    </row>
    <row r="240" spans="1:9" x14ac:dyDescent="0.2">
      <c r="A240" s="88" t="s">
        <v>61</v>
      </c>
      <c r="B240" s="68"/>
      <c r="C240" s="81" t="s">
        <v>40</v>
      </c>
      <c r="D240" s="45" t="s">
        <v>36</v>
      </c>
      <c r="E240" s="54" t="s">
        <v>90</v>
      </c>
      <c r="F240" s="32"/>
      <c r="G240" s="79">
        <f>G241</f>
        <v>4000</v>
      </c>
      <c r="H240" s="71"/>
      <c r="I240" s="71"/>
    </row>
    <row r="241" spans="1:9" x14ac:dyDescent="0.2">
      <c r="A241" s="88" t="s">
        <v>165</v>
      </c>
      <c r="B241" s="68"/>
      <c r="C241" s="81" t="s">
        <v>40</v>
      </c>
      <c r="D241" s="45" t="s">
        <v>36</v>
      </c>
      <c r="E241" s="54" t="s">
        <v>91</v>
      </c>
      <c r="F241" s="32"/>
      <c r="G241" s="79">
        <f>G242</f>
        <v>4000</v>
      </c>
      <c r="H241" s="71"/>
      <c r="I241" s="71"/>
    </row>
    <row r="242" spans="1:9" x14ac:dyDescent="0.2">
      <c r="A242" s="88" t="s">
        <v>165</v>
      </c>
      <c r="B242" s="68"/>
      <c r="C242" s="81" t="s">
        <v>40</v>
      </c>
      <c r="D242" s="45" t="s">
        <v>36</v>
      </c>
      <c r="E242" s="60" t="s">
        <v>107</v>
      </c>
      <c r="F242" s="32"/>
      <c r="G242" s="79">
        <f>G243</f>
        <v>4000</v>
      </c>
      <c r="H242" s="71"/>
      <c r="I242" s="71"/>
    </row>
    <row r="243" spans="1:9" ht="25.5" x14ac:dyDescent="0.2">
      <c r="A243" s="86" t="s">
        <v>276</v>
      </c>
      <c r="B243" s="68"/>
      <c r="C243" s="81" t="s">
        <v>40</v>
      </c>
      <c r="D243" s="45" t="s">
        <v>36</v>
      </c>
      <c r="E243" s="60" t="s">
        <v>275</v>
      </c>
      <c r="F243" s="32"/>
      <c r="G243" s="79">
        <f>G244</f>
        <v>4000</v>
      </c>
      <c r="H243" s="71"/>
      <c r="I243" s="71"/>
    </row>
    <row r="244" spans="1:9" ht="25.5" x14ac:dyDescent="0.2">
      <c r="A244" s="86" t="s">
        <v>80</v>
      </c>
      <c r="B244" s="68"/>
      <c r="C244" s="81" t="s">
        <v>40</v>
      </c>
      <c r="D244" s="81" t="s">
        <v>45</v>
      </c>
      <c r="E244" s="60" t="s">
        <v>275</v>
      </c>
      <c r="F244" s="41" t="s">
        <v>81</v>
      </c>
      <c r="G244" s="79">
        <v>4000</v>
      </c>
      <c r="H244" s="71"/>
      <c r="I244" s="71"/>
    </row>
    <row r="245" spans="1:9" x14ac:dyDescent="0.2">
      <c r="A245" s="86" t="s">
        <v>30</v>
      </c>
      <c r="B245" s="47"/>
      <c r="C245" s="81" t="s">
        <v>40</v>
      </c>
      <c r="D245" s="81" t="s">
        <v>45</v>
      </c>
      <c r="E245" s="82"/>
      <c r="F245" s="82"/>
      <c r="G245" s="75">
        <f>G247+G251</f>
        <v>10</v>
      </c>
      <c r="H245" s="75">
        <f>H247+H251</f>
        <v>10</v>
      </c>
      <c r="I245" s="75">
        <f>I247+I251</f>
        <v>10</v>
      </c>
    </row>
    <row r="246" spans="1:9" ht="25.5" x14ac:dyDescent="0.2">
      <c r="A246" s="88" t="s">
        <v>117</v>
      </c>
      <c r="B246" s="47"/>
      <c r="C246" s="81" t="s">
        <v>40</v>
      </c>
      <c r="D246" s="81" t="s">
        <v>45</v>
      </c>
      <c r="E246" s="60" t="s">
        <v>166</v>
      </c>
      <c r="F246" s="82"/>
      <c r="G246" s="75">
        <f t="shared" ref="G246:I247" si="21">G249</f>
        <v>10</v>
      </c>
      <c r="H246" s="75">
        <f t="shared" si="21"/>
        <v>10</v>
      </c>
      <c r="I246" s="75">
        <f t="shared" si="21"/>
        <v>10</v>
      </c>
    </row>
    <row r="247" spans="1:9" ht="51" x14ac:dyDescent="0.2">
      <c r="A247" s="89" t="s">
        <v>127</v>
      </c>
      <c r="B247" s="43"/>
      <c r="C247" s="81" t="s">
        <v>40</v>
      </c>
      <c r="D247" s="81" t="s">
        <v>45</v>
      </c>
      <c r="E247" s="60" t="s">
        <v>128</v>
      </c>
      <c r="F247" s="81"/>
      <c r="G247" s="75">
        <f t="shared" si="21"/>
        <v>10</v>
      </c>
      <c r="H247" s="75">
        <f t="shared" si="21"/>
        <v>10</v>
      </c>
      <c r="I247" s="75">
        <f t="shared" si="21"/>
        <v>10</v>
      </c>
    </row>
    <row r="248" spans="1:9" ht="25.5" x14ac:dyDescent="0.2">
      <c r="A248" s="88" t="s">
        <v>131</v>
      </c>
      <c r="B248" s="43"/>
      <c r="C248" s="81" t="s">
        <v>40</v>
      </c>
      <c r="D248" s="81" t="s">
        <v>45</v>
      </c>
      <c r="E248" s="60" t="s">
        <v>129</v>
      </c>
      <c r="F248" s="81"/>
      <c r="G248" s="75">
        <f t="shared" ref="G248:I249" si="22">G249</f>
        <v>10</v>
      </c>
      <c r="H248" s="75">
        <f t="shared" si="22"/>
        <v>10</v>
      </c>
      <c r="I248" s="75">
        <f t="shared" si="22"/>
        <v>10</v>
      </c>
    </row>
    <row r="249" spans="1:9" x14ac:dyDescent="0.2">
      <c r="A249" s="86" t="s">
        <v>10</v>
      </c>
      <c r="B249" s="43"/>
      <c r="C249" s="81" t="s">
        <v>40</v>
      </c>
      <c r="D249" s="81" t="s">
        <v>45</v>
      </c>
      <c r="E249" s="60" t="s">
        <v>130</v>
      </c>
      <c r="F249" s="81"/>
      <c r="G249" s="75">
        <f t="shared" si="22"/>
        <v>10</v>
      </c>
      <c r="H249" s="75">
        <f t="shared" si="22"/>
        <v>10</v>
      </c>
      <c r="I249" s="75">
        <f t="shared" si="22"/>
        <v>10</v>
      </c>
    </row>
    <row r="250" spans="1:9" ht="25.5" x14ac:dyDescent="0.2">
      <c r="A250" s="86" t="s">
        <v>80</v>
      </c>
      <c r="B250" s="68"/>
      <c r="C250" s="81" t="s">
        <v>40</v>
      </c>
      <c r="D250" s="81" t="s">
        <v>45</v>
      </c>
      <c r="E250" s="60" t="s">
        <v>130</v>
      </c>
      <c r="F250" s="41" t="s">
        <v>81</v>
      </c>
      <c r="G250" s="44">
        <v>10</v>
      </c>
      <c r="H250" s="44">
        <v>10</v>
      </c>
      <c r="I250" s="44">
        <v>10</v>
      </c>
    </row>
    <row r="251" spans="1:9" x14ac:dyDescent="0.2">
      <c r="A251" s="88" t="s">
        <v>61</v>
      </c>
      <c r="B251" s="68"/>
      <c r="C251" s="81" t="s">
        <v>40</v>
      </c>
      <c r="D251" s="81" t="s">
        <v>45</v>
      </c>
      <c r="E251" s="54" t="s">
        <v>90</v>
      </c>
      <c r="F251" s="41"/>
      <c r="G251" s="44"/>
      <c r="H251" s="44"/>
      <c r="I251" s="44"/>
    </row>
    <row r="252" spans="1:9" x14ac:dyDescent="0.2">
      <c r="A252" s="88" t="s">
        <v>165</v>
      </c>
      <c r="B252" s="68"/>
      <c r="C252" s="81" t="s">
        <v>40</v>
      </c>
      <c r="D252" s="81" t="s">
        <v>45</v>
      </c>
      <c r="E252" s="54" t="s">
        <v>91</v>
      </c>
      <c r="F252" s="41"/>
      <c r="G252" s="44"/>
      <c r="H252" s="44"/>
      <c r="I252" s="44"/>
    </row>
    <row r="253" spans="1:9" x14ac:dyDescent="0.2">
      <c r="A253" s="88" t="s">
        <v>165</v>
      </c>
      <c r="B253" s="68"/>
      <c r="C253" s="81" t="s">
        <v>40</v>
      </c>
      <c r="D253" s="81" t="s">
        <v>45</v>
      </c>
      <c r="E253" s="60" t="s">
        <v>107</v>
      </c>
      <c r="F253" s="41"/>
      <c r="G253" s="44"/>
      <c r="H253" s="44"/>
      <c r="I253" s="44"/>
    </row>
    <row r="254" spans="1:9" x14ac:dyDescent="0.2">
      <c r="A254" s="86" t="s">
        <v>10</v>
      </c>
      <c r="B254" s="68"/>
      <c r="C254" s="81" t="s">
        <v>40</v>
      </c>
      <c r="D254" s="81" t="s">
        <v>45</v>
      </c>
      <c r="E254" s="60" t="s">
        <v>213</v>
      </c>
      <c r="F254" s="41"/>
      <c r="G254" s="44"/>
      <c r="H254" s="44"/>
      <c r="I254" s="44"/>
    </row>
    <row r="255" spans="1:9" ht="25.5" x14ac:dyDescent="0.2">
      <c r="A255" s="86" t="s">
        <v>80</v>
      </c>
      <c r="B255" s="68"/>
      <c r="C255" s="81" t="s">
        <v>40</v>
      </c>
      <c r="D255" s="81" t="s">
        <v>45</v>
      </c>
      <c r="E255" s="60" t="s">
        <v>213</v>
      </c>
      <c r="F255" s="45" t="s">
        <v>81</v>
      </c>
      <c r="G255" s="44"/>
      <c r="H255" s="44"/>
      <c r="I255" s="44"/>
    </row>
    <row r="256" spans="1:9" x14ac:dyDescent="0.2">
      <c r="A256" s="83"/>
    </row>
    <row r="257" spans="1:1" x14ac:dyDescent="0.2">
      <c r="A257" s="83"/>
    </row>
    <row r="258" spans="1:1" x14ac:dyDescent="0.2">
      <c r="A258" s="83"/>
    </row>
    <row r="259" spans="1:1" x14ac:dyDescent="0.2">
      <c r="A259" s="83"/>
    </row>
    <row r="260" spans="1:1" x14ac:dyDescent="0.2">
      <c r="A260" s="83"/>
    </row>
    <row r="261" spans="1:1" x14ac:dyDescent="0.2">
      <c r="A261" s="83"/>
    </row>
    <row r="262" spans="1:1" x14ac:dyDescent="0.2">
      <c r="A262" s="83"/>
    </row>
    <row r="263" spans="1:1" x14ac:dyDescent="0.2">
      <c r="A263" s="83"/>
    </row>
    <row r="264" spans="1:1" x14ac:dyDescent="0.2">
      <c r="A264" s="83"/>
    </row>
    <row r="265" spans="1:1" x14ac:dyDescent="0.2">
      <c r="A265" s="83"/>
    </row>
    <row r="266" spans="1:1" x14ac:dyDescent="0.2">
      <c r="A266" s="83"/>
    </row>
    <row r="267" spans="1:1" x14ac:dyDescent="0.2">
      <c r="A267" s="83"/>
    </row>
    <row r="268" spans="1:1" x14ac:dyDescent="0.2">
      <c r="A268" s="83"/>
    </row>
    <row r="269" spans="1:1" x14ac:dyDescent="0.2">
      <c r="A269" s="83"/>
    </row>
    <row r="270" spans="1:1" x14ac:dyDescent="0.2">
      <c r="A270" s="83"/>
    </row>
    <row r="271" spans="1:1" x14ac:dyDescent="0.2">
      <c r="A271" s="83"/>
    </row>
    <row r="272" spans="1:1" x14ac:dyDescent="0.2">
      <c r="A272" s="83"/>
    </row>
    <row r="273" spans="1:1" x14ac:dyDescent="0.2">
      <c r="A273" s="83"/>
    </row>
    <row r="274" spans="1:1" x14ac:dyDescent="0.2">
      <c r="A274" s="83"/>
    </row>
    <row r="275" spans="1:1" x14ac:dyDescent="0.2">
      <c r="A275" s="83"/>
    </row>
    <row r="276" spans="1:1" x14ac:dyDescent="0.2">
      <c r="A276" s="83"/>
    </row>
    <row r="277" spans="1:1" x14ac:dyDescent="0.2">
      <c r="A277" s="83"/>
    </row>
    <row r="278" spans="1:1" x14ac:dyDescent="0.2">
      <c r="A278" s="83"/>
    </row>
    <row r="279" spans="1:1" x14ac:dyDescent="0.2">
      <c r="A279" s="83"/>
    </row>
    <row r="280" spans="1:1" x14ac:dyDescent="0.2">
      <c r="A280" s="83"/>
    </row>
    <row r="281" spans="1:1" x14ac:dyDescent="0.2">
      <c r="A281" s="83"/>
    </row>
    <row r="282" spans="1:1" x14ac:dyDescent="0.2">
      <c r="A282" s="83"/>
    </row>
    <row r="283" spans="1:1" x14ac:dyDescent="0.2">
      <c r="A283" s="83"/>
    </row>
    <row r="284" spans="1:1" x14ac:dyDescent="0.2">
      <c r="A284" s="83"/>
    </row>
    <row r="285" spans="1:1" x14ac:dyDescent="0.2">
      <c r="A285" s="83"/>
    </row>
    <row r="286" spans="1:1" x14ac:dyDescent="0.2">
      <c r="A286" s="83"/>
    </row>
    <row r="287" spans="1:1" x14ac:dyDescent="0.2">
      <c r="A287" s="83"/>
    </row>
    <row r="288" spans="1:1" x14ac:dyDescent="0.2">
      <c r="A288" s="83"/>
    </row>
    <row r="289" spans="1:1" x14ac:dyDescent="0.2">
      <c r="A289" s="83"/>
    </row>
    <row r="290" spans="1:1" x14ac:dyDescent="0.2">
      <c r="A290" s="83"/>
    </row>
    <row r="291" spans="1:1" x14ac:dyDescent="0.2">
      <c r="A291" s="83"/>
    </row>
    <row r="292" spans="1:1" x14ac:dyDescent="0.2">
      <c r="A292" s="83"/>
    </row>
    <row r="293" spans="1:1" x14ac:dyDescent="0.2">
      <c r="A293" s="83"/>
    </row>
    <row r="294" spans="1:1" x14ac:dyDescent="0.2">
      <c r="A294" s="83"/>
    </row>
    <row r="295" spans="1:1" x14ac:dyDescent="0.2">
      <c r="A295" s="83"/>
    </row>
    <row r="296" spans="1:1" x14ac:dyDescent="0.2">
      <c r="A296" s="83"/>
    </row>
    <row r="297" spans="1:1" x14ac:dyDescent="0.2">
      <c r="A297" s="83"/>
    </row>
    <row r="298" spans="1:1" x14ac:dyDescent="0.2">
      <c r="A298" s="83"/>
    </row>
    <row r="299" spans="1:1" x14ac:dyDescent="0.2">
      <c r="A299" s="83"/>
    </row>
    <row r="300" spans="1:1" x14ac:dyDescent="0.2">
      <c r="A300" s="83"/>
    </row>
    <row r="301" spans="1:1" x14ac:dyDescent="0.2">
      <c r="A301" s="83"/>
    </row>
    <row r="302" spans="1:1" x14ac:dyDescent="0.2">
      <c r="A302" s="83"/>
    </row>
    <row r="303" spans="1:1" x14ac:dyDescent="0.2">
      <c r="A303" s="83"/>
    </row>
    <row r="304" spans="1:1" x14ac:dyDescent="0.2">
      <c r="A304" s="83"/>
    </row>
    <row r="305" spans="1:1" x14ac:dyDescent="0.2">
      <c r="A305" s="83"/>
    </row>
    <row r="306" spans="1:1" x14ac:dyDescent="0.2">
      <c r="A306" s="83"/>
    </row>
    <row r="307" spans="1:1" x14ac:dyDescent="0.2">
      <c r="A307" s="83"/>
    </row>
    <row r="308" spans="1:1" x14ac:dyDescent="0.2">
      <c r="A308" s="83"/>
    </row>
    <row r="309" spans="1:1" x14ac:dyDescent="0.2">
      <c r="A309" s="83"/>
    </row>
    <row r="310" spans="1:1" x14ac:dyDescent="0.2">
      <c r="A310" s="83"/>
    </row>
    <row r="311" spans="1:1" x14ac:dyDescent="0.2">
      <c r="A311" s="83"/>
    </row>
    <row r="312" spans="1:1" x14ac:dyDescent="0.2">
      <c r="A312" s="83"/>
    </row>
    <row r="313" spans="1:1" x14ac:dyDescent="0.2">
      <c r="A313" s="83"/>
    </row>
    <row r="314" spans="1:1" x14ac:dyDescent="0.2">
      <c r="A314" s="83"/>
    </row>
    <row r="315" spans="1:1" x14ac:dyDescent="0.2">
      <c r="A315" s="83"/>
    </row>
    <row r="316" spans="1:1" x14ac:dyDescent="0.2">
      <c r="A316" s="83"/>
    </row>
    <row r="317" spans="1:1" x14ac:dyDescent="0.2">
      <c r="A317" s="83"/>
    </row>
    <row r="318" spans="1:1" x14ac:dyDescent="0.2">
      <c r="A318" s="83"/>
    </row>
    <row r="319" spans="1:1" x14ac:dyDescent="0.2">
      <c r="A319" s="83"/>
    </row>
    <row r="320" spans="1:1" x14ac:dyDescent="0.2">
      <c r="A320" s="83"/>
    </row>
    <row r="321" spans="1:1" x14ac:dyDescent="0.2">
      <c r="A321" s="83"/>
    </row>
    <row r="322" spans="1:1" x14ac:dyDescent="0.2">
      <c r="A322" s="83"/>
    </row>
    <row r="323" spans="1:1" x14ac:dyDescent="0.2">
      <c r="A323" s="83"/>
    </row>
    <row r="324" spans="1:1" x14ac:dyDescent="0.2">
      <c r="A324" s="83"/>
    </row>
    <row r="325" spans="1:1" x14ac:dyDescent="0.2">
      <c r="A325" s="83"/>
    </row>
    <row r="326" spans="1:1" x14ac:dyDescent="0.2">
      <c r="A326" s="83"/>
    </row>
    <row r="327" spans="1:1" x14ac:dyDescent="0.2">
      <c r="A327" s="83"/>
    </row>
    <row r="328" spans="1:1" x14ac:dyDescent="0.2">
      <c r="A328" s="83"/>
    </row>
    <row r="329" spans="1:1" x14ac:dyDescent="0.2">
      <c r="A329" s="83"/>
    </row>
    <row r="330" spans="1:1" x14ac:dyDescent="0.2">
      <c r="A330" s="83"/>
    </row>
    <row r="331" spans="1:1" x14ac:dyDescent="0.2">
      <c r="A331" s="83"/>
    </row>
    <row r="332" spans="1:1" x14ac:dyDescent="0.2">
      <c r="A332" s="83"/>
    </row>
    <row r="333" spans="1:1" x14ac:dyDescent="0.2">
      <c r="A333" s="83"/>
    </row>
    <row r="334" spans="1:1" x14ac:dyDescent="0.2">
      <c r="A334" s="83"/>
    </row>
    <row r="335" spans="1:1" x14ac:dyDescent="0.2">
      <c r="A335" s="83"/>
    </row>
    <row r="336" spans="1:1" x14ac:dyDescent="0.2">
      <c r="A336" s="83"/>
    </row>
    <row r="337" spans="1:1" x14ac:dyDescent="0.2">
      <c r="A337" s="83"/>
    </row>
    <row r="338" spans="1:1" x14ac:dyDescent="0.2">
      <c r="A338" s="83"/>
    </row>
    <row r="339" spans="1:1" x14ac:dyDescent="0.2">
      <c r="A339" s="83"/>
    </row>
    <row r="340" spans="1:1" x14ac:dyDescent="0.2">
      <c r="A340" s="83"/>
    </row>
    <row r="341" spans="1:1" x14ac:dyDescent="0.2">
      <c r="A341" s="83"/>
    </row>
    <row r="342" spans="1:1" x14ac:dyDescent="0.2">
      <c r="A342" s="83"/>
    </row>
    <row r="343" spans="1:1" x14ac:dyDescent="0.2">
      <c r="A343" s="83"/>
    </row>
    <row r="344" spans="1:1" x14ac:dyDescent="0.2">
      <c r="A344" s="83"/>
    </row>
    <row r="345" spans="1:1" x14ac:dyDescent="0.2">
      <c r="A345" s="83"/>
    </row>
    <row r="346" spans="1:1" x14ac:dyDescent="0.2">
      <c r="A346" s="83"/>
    </row>
  </sheetData>
  <mergeCells count="3">
    <mergeCell ref="A7:G7"/>
    <mergeCell ref="A6:G6"/>
    <mergeCell ref="J21:O21"/>
  </mergeCells>
  <phoneticPr fontId="0" type="noConversion"/>
  <pageMargins left="0.74803149606299213" right="0.19685039370078741" top="0.62992125984251968" bottom="0.62992125984251968" header="0.51181102362204722" footer="0.51181102362204722"/>
  <pageSetup paperSize="9" scale="75" fitToHeight="3" orientation="portrait" blackAndWhite="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4"/>
  <sheetViews>
    <sheetView tabSelected="1" zoomScaleNormal="100" workbookViewId="0">
      <selection activeCell="A3" sqref="A3"/>
    </sheetView>
  </sheetViews>
  <sheetFormatPr defaultRowHeight="12.75" x14ac:dyDescent="0.2"/>
  <cols>
    <col min="1" max="1" width="56.5703125" style="1" customWidth="1"/>
    <col min="2" max="2" width="5.42578125" style="1" hidden="1" customWidth="1"/>
    <col min="3" max="3" width="15.28515625" style="1" customWidth="1"/>
    <col min="4" max="4" width="5.85546875" style="1" customWidth="1"/>
    <col min="5" max="5" width="5.5703125" style="1" customWidth="1"/>
    <col min="6" max="6" width="4.5703125" style="1" customWidth="1"/>
    <col min="7" max="7" width="11.42578125" style="1" customWidth="1"/>
    <col min="8" max="8" width="11.140625" style="16" customWidth="1"/>
    <col min="9" max="9" width="9.5703125" style="1" bestFit="1" customWidth="1"/>
    <col min="10" max="10" width="9" style="1" customWidth="1"/>
    <col min="11" max="11" width="6.7109375" style="1" customWidth="1"/>
    <col min="12" max="16384" width="9.140625" style="1"/>
  </cols>
  <sheetData>
    <row r="1" spans="1:12" x14ac:dyDescent="0.2">
      <c r="I1" s="17" t="s">
        <v>245</v>
      </c>
      <c r="J1" s="20"/>
      <c r="K1" s="20"/>
      <c r="L1" s="20"/>
    </row>
    <row r="2" spans="1:12" x14ac:dyDescent="0.2">
      <c r="I2" s="18" t="s">
        <v>168</v>
      </c>
      <c r="J2" s="21"/>
      <c r="K2" s="21"/>
      <c r="L2" s="21"/>
    </row>
    <row r="3" spans="1:12" x14ac:dyDescent="0.2">
      <c r="I3" s="18" t="s">
        <v>169</v>
      </c>
      <c r="J3" s="21"/>
      <c r="K3" s="21"/>
      <c r="L3" s="21"/>
    </row>
    <row r="4" spans="1:12" x14ac:dyDescent="0.2">
      <c r="I4" s="18" t="s">
        <v>170</v>
      </c>
      <c r="J4" s="21"/>
      <c r="K4" s="21"/>
      <c r="L4" s="21"/>
    </row>
    <row r="5" spans="1:12" x14ac:dyDescent="0.2">
      <c r="I5" s="18" t="s">
        <v>284</v>
      </c>
      <c r="J5" s="100"/>
      <c r="K5" s="100"/>
      <c r="L5" s="21"/>
    </row>
    <row r="6" spans="1:12" ht="75" customHeight="1" x14ac:dyDescent="0.25">
      <c r="A6" s="153" t="s">
        <v>273</v>
      </c>
      <c r="B6" s="153"/>
      <c r="C6" s="153"/>
      <c r="D6" s="153"/>
      <c r="E6" s="153"/>
      <c r="F6" s="153"/>
      <c r="G6" s="153"/>
      <c r="H6" s="153"/>
      <c r="I6" s="153"/>
    </row>
    <row r="7" spans="1:12" x14ac:dyDescent="0.2">
      <c r="I7" s="22" t="s">
        <v>0</v>
      </c>
    </row>
    <row r="9" spans="1:12" x14ac:dyDescent="0.2">
      <c r="A9" s="23" t="s">
        <v>1</v>
      </c>
      <c r="B9" s="23" t="s">
        <v>49</v>
      </c>
      <c r="C9" s="23" t="s">
        <v>2</v>
      </c>
      <c r="D9" s="23" t="s">
        <v>3</v>
      </c>
      <c r="E9" s="23" t="s">
        <v>4</v>
      </c>
      <c r="F9" s="24" t="s">
        <v>5</v>
      </c>
      <c r="G9" s="25">
        <v>2019</v>
      </c>
      <c r="H9" s="25">
        <v>2020</v>
      </c>
      <c r="I9" s="25">
        <v>2021</v>
      </c>
    </row>
    <row r="10" spans="1:12" x14ac:dyDescent="0.2">
      <c r="A10" s="26"/>
      <c r="B10" s="26"/>
      <c r="C10" s="26"/>
      <c r="D10" s="26"/>
      <c r="E10" s="26"/>
      <c r="F10" s="27"/>
      <c r="G10" s="25" t="s">
        <v>6</v>
      </c>
      <c r="H10" s="25" t="s">
        <v>6</v>
      </c>
      <c r="I10" s="25" t="s">
        <v>6</v>
      </c>
      <c r="J10" s="115"/>
      <c r="K10" s="115"/>
      <c r="L10" s="115"/>
    </row>
    <row r="11" spans="1:12" ht="15" x14ac:dyDescent="0.25">
      <c r="A11" s="85" t="s">
        <v>272</v>
      </c>
      <c r="B11" s="28">
        <v>911</v>
      </c>
      <c r="C11" s="29" t="s">
        <v>15</v>
      </c>
      <c r="D11" s="29"/>
      <c r="E11" s="29"/>
      <c r="F11" s="29" t="s">
        <v>15</v>
      </c>
      <c r="G11" s="30">
        <f>G20+G13++G86+G92+G138+G230+G202+G195+G127+G132+G68+G237+G217</f>
        <v>30434.913999999997</v>
      </c>
      <c r="H11" s="30">
        <f>H20+H13++H86+H92+H138+H230+H202+H195+H127+H132+H68+H237+H217</f>
        <v>25696.113999999998</v>
      </c>
      <c r="I11" s="30">
        <f>I20+I13++I86+I92+I138+I230+I202+I195+I127+I132+I68+I237+I217</f>
        <v>25562.913999999997</v>
      </c>
      <c r="J11" s="31"/>
      <c r="K11" s="31"/>
      <c r="L11" s="31"/>
    </row>
    <row r="12" spans="1:12" ht="15" x14ac:dyDescent="0.25">
      <c r="A12" s="84" t="s">
        <v>260</v>
      </c>
      <c r="B12" s="28"/>
      <c r="C12" s="29"/>
      <c r="D12" s="29"/>
      <c r="E12" s="29"/>
      <c r="F12" s="29"/>
      <c r="G12" s="30">
        <f>G13+G20+G68+G92+G127+G132</f>
        <v>12083.4</v>
      </c>
      <c r="H12" s="30">
        <f>H13+H20+H68+H92+H127+H132</f>
        <v>11937.8</v>
      </c>
      <c r="I12" s="30">
        <f>I13+I20+I68+I92+I127+I132</f>
        <v>12148.1</v>
      </c>
      <c r="J12" s="103"/>
      <c r="K12" s="103"/>
      <c r="L12" s="103"/>
    </row>
    <row r="13" spans="1:12" ht="60.75" customHeight="1" x14ac:dyDescent="0.25">
      <c r="A13" s="119" t="s">
        <v>103</v>
      </c>
      <c r="B13" s="66"/>
      <c r="C13" s="120" t="s">
        <v>104</v>
      </c>
      <c r="D13" s="38"/>
      <c r="E13" s="38"/>
      <c r="F13" s="38"/>
      <c r="G13" s="30">
        <f t="shared" ref="G13:I18" si="0">G14</f>
        <v>157.19999999999999</v>
      </c>
      <c r="H13" s="30">
        <f t="shared" si="0"/>
        <v>189.5</v>
      </c>
      <c r="I13" s="30">
        <f t="shared" si="0"/>
        <v>191.9</v>
      </c>
      <c r="J13" s="103"/>
      <c r="K13" s="103"/>
      <c r="L13" s="103"/>
    </row>
    <row r="14" spans="1:12" ht="29.25" x14ac:dyDescent="0.25">
      <c r="A14" s="85" t="s">
        <v>32</v>
      </c>
      <c r="B14" s="32">
        <v>911</v>
      </c>
      <c r="C14" s="121"/>
      <c r="D14" s="38" t="s">
        <v>38</v>
      </c>
      <c r="E14" s="38" t="s">
        <v>37</v>
      </c>
      <c r="F14" s="38"/>
      <c r="G14" s="71">
        <f t="shared" si="0"/>
        <v>157.19999999999999</v>
      </c>
      <c r="H14" s="71">
        <f t="shared" si="0"/>
        <v>189.5</v>
      </c>
      <c r="I14" s="71">
        <f t="shared" si="0"/>
        <v>191.9</v>
      </c>
      <c r="J14" s="103"/>
      <c r="K14" s="103"/>
      <c r="L14" s="103"/>
    </row>
    <row r="15" spans="1:12" ht="27.75" customHeight="1" x14ac:dyDescent="0.2">
      <c r="A15" s="86" t="s">
        <v>31</v>
      </c>
      <c r="B15" s="40"/>
      <c r="C15" s="45"/>
      <c r="D15" s="45" t="s">
        <v>38</v>
      </c>
      <c r="E15" s="45" t="s">
        <v>43</v>
      </c>
      <c r="F15" s="45"/>
      <c r="G15" s="44">
        <f t="shared" si="0"/>
        <v>157.19999999999999</v>
      </c>
      <c r="H15" s="44">
        <f t="shared" si="0"/>
        <v>189.5</v>
      </c>
      <c r="I15" s="44">
        <f t="shared" si="0"/>
        <v>191.9</v>
      </c>
      <c r="J15" s="31"/>
    </row>
    <row r="16" spans="1:12" ht="30" customHeight="1" x14ac:dyDescent="0.2">
      <c r="A16" s="88" t="s">
        <v>222</v>
      </c>
      <c r="B16" s="54"/>
      <c r="C16" s="60" t="s">
        <v>105</v>
      </c>
      <c r="D16" s="41" t="s">
        <v>38</v>
      </c>
      <c r="E16" s="41" t="s">
        <v>43</v>
      </c>
      <c r="F16" s="41"/>
      <c r="G16" s="44">
        <f t="shared" si="0"/>
        <v>157.19999999999999</v>
      </c>
      <c r="H16" s="44">
        <f t="shared" si="0"/>
        <v>189.5</v>
      </c>
      <c r="I16" s="44">
        <f t="shared" si="0"/>
        <v>191.9</v>
      </c>
      <c r="J16" s="31"/>
    </row>
    <row r="17" spans="1:12" ht="51" x14ac:dyDescent="0.2">
      <c r="A17" s="88" t="s">
        <v>197</v>
      </c>
      <c r="B17" s="47"/>
      <c r="C17" s="60" t="s">
        <v>106</v>
      </c>
      <c r="D17" s="41" t="s">
        <v>38</v>
      </c>
      <c r="E17" s="41" t="s">
        <v>43</v>
      </c>
      <c r="F17" s="41"/>
      <c r="G17" s="44">
        <f t="shared" si="0"/>
        <v>157.19999999999999</v>
      </c>
      <c r="H17" s="44">
        <f t="shared" si="0"/>
        <v>189.5</v>
      </c>
      <c r="I17" s="44">
        <f t="shared" si="0"/>
        <v>191.9</v>
      </c>
      <c r="J17" s="31"/>
    </row>
    <row r="18" spans="1:12" x14ac:dyDescent="0.2">
      <c r="A18" s="88" t="s">
        <v>173</v>
      </c>
      <c r="B18" s="47"/>
      <c r="C18" s="60" t="s">
        <v>142</v>
      </c>
      <c r="D18" s="41" t="s">
        <v>38</v>
      </c>
      <c r="E18" s="41" t="s">
        <v>43</v>
      </c>
      <c r="F18" s="41"/>
      <c r="G18" s="44">
        <f t="shared" si="0"/>
        <v>157.19999999999999</v>
      </c>
      <c r="H18" s="44">
        <f t="shared" si="0"/>
        <v>189.5</v>
      </c>
      <c r="I18" s="44">
        <f t="shared" si="0"/>
        <v>191.9</v>
      </c>
      <c r="J18" s="31"/>
    </row>
    <row r="19" spans="1:12" ht="25.5" x14ac:dyDescent="0.2">
      <c r="A19" s="86" t="s">
        <v>80</v>
      </c>
      <c r="B19" s="47"/>
      <c r="C19" s="60" t="s">
        <v>142</v>
      </c>
      <c r="D19" s="41" t="s">
        <v>38</v>
      </c>
      <c r="E19" s="41" t="s">
        <v>43</v>
      </c>
      <c r="F19" s="46" t="s">
        <v>81</v>
      </c>
      <c r="G19" s="44">
        <f>'6'!G90</f>
        <v>157.19999999999999</v>
      </c>
      <c r="H19" s="44">
        <f>'6'!H90</f>
        <v>189.5</v>
      </c>
      <c r="I19" s="44">
        <f>'6'!I90</f>
        <v>191.9</v>
      </c>
      <c r="J19" s="31"/>
    </row>
    <row r="20" spans="1:12" ht="42.75" x14ac:dyDescent="0.25">
      <c r="A20" s="119" t="s">
        <v>117</v>
      </c>
      <c r="B20" s="28"/>
      <c r="C20" s="120" t="s">
        <v>113</v>
      </c>
      <c r="D20" s="28"/>
      <c r="E20" s="28"/>
      <c r="F20" s="28"/>
      <c r="G20" s="30">
        <f>G21+G26+G62</f>
        <v>5204.8999999999996</v>
      </c>
      <c r="H20" s="30">
        <f>H21+H26+H62</f>
        <v>5380</v>
      </c>
      <c r="I20" s="30">
        <f>I21+I26+I62</f>
        <v>5385.5</v>
      </c>
      <c r="J20" s="31"/>
    </row>
    <row r="21" spans="1:12" x14ac:dyDescent="0.2">
      <c r="A21" s="84" t="s">
        <v>250</v>
      </c>
      <c r="B21" s="43"/>
      <c r="C21" s="60"/>
      <c r="D21" s="70" t="s">
        <v>45</v>
      </c>
      <c r="E21" s="70" t="s">
        <v>45</v>
      </c>
      <c r="F21" s="41"/>
      <c r="G21" s="44">
        <f t="shared" ref="G21:I24" si="1">G22</f>
        <v>130</v>
      </c>
      <c r="H21" s="44">
        <f>H22</f>
        <v>130</v>
      </c>
      <c r="I21" s="44">
        <f>I22</f>
        <v>130</v>
      </c>
      <c r="J21" s="31"/>
      <c r="K21" s="31"/>
      <c r="L21" s="31"/>
    </row>
    <row r="22" spans="1:12" ht="45.75" customHeight="1" x14ac:dyDescent="0.25">
      <c r="A22" s="122" t="s">
        <v>164</v>
      </c>
      <c r="B22" s="43"/>
      <c r="C22" s="60" t="s">
        <v>133</v>
      </c>
      <c r="D22" s="45" t="s">
        <v>45</v>
      </c>
      <c r="E22" s="45" t="s">
        <v>45</v>
      </c>
      <c r="F22" s="48" t="s">
        <v>15</v>
      </c>
      <c r="G22" s="44">
        <f t="shared" si="1"/>
        <v>130</v>
      </c>
      <c r="H22" s="44">
        <f t="shared" si="1"/>
        <v>130</v>
      </c>
      <c r="I22" s="44">
        <f t="shared" si="1"/>
        <v>130</v>
      </c>
      <c r="J22" s="31"/>
    </row>
    <row r="23" spans="1:12" ht="25.5" x14ac:dyDescent="0.2">
      <c r="A23" s="88" t="s">
        <v>138</v>
      </c>
      <c r="B23" s="43"/>
      <c r="C23" s="60" t="s">
        <v>134</v>
      </c>
      <c r="D23" s="45" t="s">
        <v>45</v>
      </c>
      <c r="E23" s="45" t="s">
        <v>45</v>
      </c>
      <c r="F23" s="48" t="s">
        <v>15</v>
      </c>
      <c r="G23" s="44">
        <f t="shared" si="1"/>
        <v>130</v>
      </c>
      <c r="H23" s="44">
        <f t="shared" si="1"/>
        <v>130</v>
      </c>
      <c r="I23" s="44">
        <f t="shared" si="1"/>
        <v>130</v>
      </c>
      <c r="J23" s="31"/>
    </row>
    <row r="24" spans="1:12" ht="25.5" x14ac:dyDescent="0.2">
      <c r="A24" s="86" t="s">
        <v>140</v>
      </c>
      <c r="B24" s="43"/>
      <c r="C24" s="60" t="s">
        <v>139</v>
      </c>
      <c r="D24" s="45" t="s">
        <v>45</v>
      </c>
      <c r="E24" s="45" t="s">
        <v>45</v>
      </c>
      <c r="F24" s="48"/>
      <c r="G24" s="44">
        <f t="shared" si="1"/>
        <v>130</v>
      </c>
      <c r="H24" s="44">
        <f t="shared" si="1"/>
        <v>130</v>
      </c>
      <c r="I24" s="44">
        <f t="shared" si="1"/>
        <v>130</v>
      </c>
      <c r="J24" s="31"/>
    </row>
    <row r="25" spans="1:12" x14ac:dyDescent="0.2">
      <c r="A25" s="87" t="s">
        <v>141</v>
      </c>
      <c r="B25" s="43"/>
      <c r="C25" s="59" t="s">
        <v>137</v>
      </c>
      <c r="D25" s="45" t="s">
        <v>45</v>
      </c>
      <c r="E25" s="45" t="s">
        <v>45</v>
      </c>
      <c r="F25" s="60">
        <v>110</v>
      </c>
      <c r="G25" s="44">
        <f>'6'!G184</f>
        <v>130</v>
      </c>
      <c r="H25" s="44">
        <f>'6'!H184</f>
        <v>130</v>
      </c>
      <c r="I25" s="44">
        <f>'6'!I184</f>
        <v>130</v>
      </c>
      <c r="J25" s="31"/>
    </row>
    <row r="26" spans="1:12" x14ac:dyDescent="0.2">
      <c r="A26" s="84" t="s">
        <v>14</v>
      </c>
      <c r="B26" s="32">
        <v>911</v>
      </c>
      <c r="C26" s="32"/>
      <c r="D26" s="70" t="s">
        <v>46</v>
      </c>
      <c r="E26" s="70" t="s">
        <v>37</v>
      </c>
      <c r="F26" s="32" t="s">
        <v>15</v>
      </c>
      <c r="G26" s="71">
        <f>G27+G52</f>
        <v>5064.8999999999996</v>
      </c>
      <c r="H26" s="71">
        <f>H27+H52</f>
        <v>5240</v>
      </c>
      <c r="I26" s="71">
        <f>I27+I52</f>
        <v>5245.5</v>
      </c>
      <c r="J26" s="31"/>
    </row>
    <row r="27" spans="1:12" x14ac:dyDescent="0.2">
      <c r="A27" s="84" t="s">
        <v>12</v>
      </c>
      <c r="B27" s="93"/>
      <c r="C27" s="32"/>
      <c r="D27" s="70" t="s">
        <v>46</v>
      </c>
      <c r="E27" s="70" t="s">
        <v>36</v>
      </c>
      <c r="F27" s="32" t="s">
        <v>15</v>
      </c>
      <c r="G27" s="71">
        <f>G28+G36+G44</f>
        <v>4588.8999999999996</v>
      </c>
      <c r="H27" s="71">
        <f>H28+H36+H44</f>
        <v>4764</v>
      </c>
      <c r="I27" s="71">
        <f>I28+I36+I44</f>
        <v>4769.5</v>
      </c>
      <c r="J27" s="31"/>
      <c r="K27" s="31"/>
      <c r="L27" s="31"/>
    </row>
    <row r="28" spans="1:12" ht="27" x14ac:dyDescent="0.2">
      <c r="A28" s="123" t="s">
        <v>194</v>
      </c>
      <c r="B28" s="43"/>
      <c r="C28" s="60" t="s">
        <v>114</v>
      </c>
      <c r="D28" s="41" t="s">
        <v>46</v>
      </c>
      <c r="E28" s="41" t="s">
        <v>36</v>
      </c>
      <c r="F28" s="48" t="s">
        <v>15</v>
      </c>
      <c r="G28" s="44">
        <f>G29</f>
        <v>3360.8</v>
      </c>
      <c r="H28" s="44">
        <f>H29</f>
        <v>3518.2999999999997</v>
      </c>
      <c r="I28" s="44">
        <f>I29</f>
        <v>3522.2999999999997</v>
      </c>
    </row>
    <row r="29" spans="1:12" x14ac:dyDescent="0.2">
      <c r="A29" s="88" t="s">
        <v>112</v>
      </c>
      <c r="B29" s="43"/>
      <c r="C29" s="60" t="s">
        <v>115</v>
      </c>
      <c r="D29" s="41" t="s">
        <v>46</v>
      </c>
      <c r="E29" s="41" t="s">
        <v>36</v>
      </c>
      <c r="F29" s="48"/>
      <c r="G29" s="44">
        <f>G30+G32+G34</f>
        <v>3360.8</v>
      </c>
      <c r="H29" s="44">
        <f t="shared" ref="G29:I30" si="2">H30+H32</f>
        <v>3518.2999999999997</v>
      </c>
      <c r="I29" s="44">
        <f t="shared" si="2"/>
        <v>3522.2999999999997</v>
      </c>
      <c r="J29" s="31"/>
    </row>
    <row r="30" spans="1:12" x14ac:dyDescent="0.2">
      <c r="A30" s="88" t="s">
        <v>74</v>
      </c>
      <c r="B30" s="43"/>
      <c r="C30" s="78" t="s">
        <v>116</v>
      </c>
      <c r="D30" s="41" t="s">
        <v>46</v>
      </c>
      <c r="E30" s="41" t="s">
        <v>36</v>
      </c>
      <c r="F30" s="48"/>
      <c r="G30" s="44">
        <f t="shared" si="2"/>
        <v>1858.2</v>
      </c>
      <c r="H30" s="44">
        <f t="shared" si="2"/>
        <v>2535.6</v>
      </c>
      <c r="I30" s="44">
        <f t="shared" si="2"/>
        <v>2539.6</v>
      </c>
      <c r="J30" s="31"/>
    </row>
    <row r="31" spans="1:12" x14ac:dyDescent="0.2">
      <c r="A31" s="87" t="s">
        <v>141</v>
      </c>
      <c r="B31" s="43"/>
      <c r="C31" s="76" t="s">
        <v>116</v>
      </c>
      <c r="D31" s="41" t="s">
        <v>46</v>
      </c>
      <c r="E31" s="41" t="s">
        <v>36</v>
      </c>
      <c r="F31" s="60">
        <v>110</v>
      </c>
      <c r="G31" s="44">
        <f>'6'!G191</f>
        <v>1533.3</v>
      </c>
      <c r="H31" s="44">
        <f>'6'!H191</f>
        <v>1533.3</v>
      </c>
      <c r="I31" s="44">
        <f>'6'!I191</f>
        <v>1533.3</v>
      </c>
      <c r="J31" s="31"/>
    </row>
    <row r="32" spans="1:12" x14ac:dyDescent="0.2">
      <c r="A32" s="87" t="s">
        <v>141</v>
      </c>
      <c r="B32" s="43"/>
      <c r="C32" s="76" t="s">
        <v>205</v>
      </c>
      <c r="D32" s="41" t="s">
        <v>46</v>
      </c>
      <c r="E32" s="41" t="s">
        <v>36</v>
      </c>
      <c r="F32" s="60">
        <v>110</v>
      </c>
      <c r="G32" s="44">
        <f>'6'!G192</f>
        <v>982.69999999999993</v>
      </c>
      <c r="H32" s="44">
        <f>'6'!H192</f>
        <v>982.69999999999993</v>
      </c>
      <c r="I32" s="44">
        <f>'6'!I192</f>
        <v>982.69999999999993</v>
      </c>
      <c r="J32" s="31"/>
    </row>
    <row r="33" spans="1:12" ht="25.5" x14ac:dyDescent="0.2">
      <c r="A33" s="86" t="s">
        <v>80</v>
      </c>
      <c r="B33" s="43"/>
      <c r="C33" s="76" t="s">
        <v>116</v>
      </c>
      <c r="D33" s="41" t="s">
        <v>46</v>
      </c>
      <c r="E33" s="41" t="s">
        <v>36</v>
      </c>
      <c r="F33" s="41" t="s">
        <v>81</v>
      </c>
      <c r="G33" s="44">
        <f>'6'!G193</f>
        <v>324.90000000000009</v>
      </c>
      <c r="H33" s="44">
        <f>'6'!H193</f>
        <v>1002.3000000000001</v>
      </c>
      <c r="I33" s="44">
        <f>'6'!I193</f>
        <v>1006.3</v>
      </c>
      <c r="J33" s="31"/>
    </row>
    <row r="34" spans="1:12" ht="25.5" x14ac:dyDescent="0.2">
      <c r="A34" s="86" t="s">
        <v>276</v>
      </c>
      <c r="B34" s="43"/>
      <c r="C34" s="60" t="s">
        <v>279</v>
      </c>
      <c r="D34" s="41" t="s">
        <v>46</v>
      </c>
      <c r="E34" s="41" t="s">
        <v>36</v>
      </c>
      <c r="F34" s="41"/>
      <c r="G34" s="44">
        <f>G35</f>
        <v>519.9</v>
      </c>
      <c r="H34" s="44"/>
      <c r="I34" s="44"/>
      <c r="J34" s="31"/>
    </row>
    <row r="35" spans="1:12" ht="25.5" x14ac:dyDescent="0.2">
      <c r="A35" s="86" t="s">
        <v>80</v>
      </c>
      <c r="B35" s="43"/>
      <c r="C35" s="60" t="s">
        <v>279</v>
      </c>
      <c r="D35" s="41" t="s">
        <v>46</v>
      </c>
      <c r="E35" s="41" t="s">
        <v>36</v>
      </c>
      <c r="F35" s="41" t="s">
        <v>81</v>
      </c>
      <c r="G35" s="44">
        <f>522.4-2.5</f>
        <v>519.9</v>
      </c>
      <c r="H35" s="44"/>
      <c r="I35" s="44"/>
      <c r="J35" s="31"/>
    </row>
    <row r="36" spans="1:12" ht="13.5" x14ac:dyDescent="0.2">
      <c r="A36" s="123" t="s">
        <v>234</v>
      </c>
      <c r="B36" s="43"/>
      <c r="C36" s="76" t="s">
        <v>251</v>
      </c>
      <c r="D36" s="41" t="s">
        <v>46</v>
      </c>
      <c r="E36" s="41" t="s">
        <v>36</v>
      </c>
      <c r="F36" s="60"/>
      <c r="G36" s="44">
        <f>G37</f>
        <v>632.6</v>
      </c>
      <c r="H36" s="44">
        <f>H37</f>
        <v>632.6</v>
      </c>
      <c r="I36" s="44">
        <f>I37</f>
        <v>632.6</v>
      </c>
      <c r="J36" s="31"/>
      <c r="K36" s="31"/>
      <c r="L36" s="31"/>
    </row>
    <row r="37" spans="1:12" x14ac:dyDescent="0.2">
      <c r="A37" s="88" t="s">
        <v>235</v>
      </c>
      <c r="B37" s="43"/>
      <c r="C37" s="76" t="s">
        <v>252</v>
      </c>
      <c r="D37" s="41" t="s">
        <v>46</v>
      </c>
      <c r="E37" s="41" t="s">
        <v>36</v>
      </c>
      <c r="F37" s="60"/>
      <c r="G37" s="44">
        <f>G38+G40+G42</f>
        <v>632.6</v>
      </c>
      <c r="H37" s="44">
        <f t="shared" ref="G37:I38" si="3">H38+H40</f>
        <v>632.6</v>
      </c>
      <c r="I37" s="44">
        <f t="shared" si="3"/>
        <v>632.6</v>
      </c>
      <c r="J37" s="31"/>
    </row>
    <row r="38" spans="1:12" x14ac:dyDescent="0.2">
      <c r="A38" s="88" t="s">
        <v>236</v>
      </c>
      <c r="B38" s="43"/>
      <c r="C38" s="76" t="s">
        <v>237</v>
      </c>
      <c r="D38" s="41" t="s">
        <v>46</v>
      </c>
      <c r="E38" s="41" t="s">
        <v>36</v>
      </c>
      <c r="F38" s="60"/>
      <c r="G38" s="44">
        <f t="shared" si="3"/>
        <v>284.3</v>
      </c>
      <c r="H38" s="44">
        <f t="shared" si="3"/>
        <v>556.6</v>
      </c>
      <c r="I38" s="44">
        <f t="shared" si="3"/>
        <v>556.6</v>
      </c>
      <c r="J38" s="31"/>
    </row>
    <row r="39" spans="1:12" x14ac:dyDescent="0.2">
      <c r="A39" s="87" t="s">
        <v>141</v>
      </c>
      <c r="B39" s="43"/>
      <c r="C39" s="76" t="s">
        <v>237</v>
      </c>
      <c r="D39" s="41" t="s">
        <v>46</v>
      </c>
      <c r="E39" s="41" t="s">
        <v>36</v>
      </c>
      <c r="F39" s="60">
        <v>110</v>
      </c>
      <c r="G39" s="44">
        <f>'6'!G201</f>
        <v>138.30000000000001</v>
      </c>
      <c r="H39" s="44">
        <f>'6'!H201</f>
        <v>138.30000000000001</v>
      </c>
      <c r="I39" s="44">
        <f>'6'!I201</f>
        <v>138.30000000000001</v>
      </c>
      <c r="J39" s="31"/>
    </row>
    <row r="40" spans="1:12" x14ac:dyDescent="0.2">
      <c r="A40" s="87" t="s">
        <v>141</v>
      </c>
      <c r="B40" s="43"/>
      <c r="C40" s="76" t="s">
        <v>246</v>
      </c>
      <c r="D40" s="41" t="s">
        <v>46</v>
      </c>
      <c r="E40" s="41" t="s">
        <v>36</v>
      </c>
      <c r="F40" s="60">
        <v>110</v>
      </c>
      <c r="G40" s="44">
        <f>'6'!G202</f>
        <v>76</v>
      </c>
      <c r="H40" s="44">
        <f>'6'!H202</f>
        <v>76</v>
      </c>
      <c r="I40" s="44">
        <f>'6'!I202</f>
        <v>76</v>
      </c>
      <c r="J40" s="31"/>
    </row>
    <row r="41" spans="1:12" ht="25.5" x14ac:dyDescent="0.2">
      <c r="A41" s="86" t="s">
        <v>80</v>
      </c>
      <c r="B41" s="43"/>
      <c r="C41" s="76" t="s">
        <v>237</v>
      </c>
      <c r="D41" s="41" t="s">
        <v>46</v>
      </c>
      <c r="E41" s="41" t="s">
        <v>36</v>
      </c>
      <c r="F41" s="41" t="s">
        <v>81</v>
      </c>
      <c r="G41" s="44">
        <f>'6'!G203</f>
        <v>146</v>
      </c>
      <c r="H41" s="44">
        <f>'6'!H203</f>
        <v>418.3</v>
      </c>
      <c r="I41" s="44">
        <f>'6'!I203</f>
        <v>418.3</v>
      </c>
      <c r="J41" s="31"/>
    </row>
    <row r="42" spans="1:12" ht="25.5" x14ac:dyDescent="0.2">
      <c r="A42" s="86" t="s">
        <v>276</v>
      </c>
      <c r="B42" s="43"/>
      <c r="C42" s="60" t="s">
        <v>280</v>
      </c>
      <c r="D42" s="41" t="s">
        <v>46</v>
      </c>
      <c r="E42" s="41" t="s">
        <v>36</v>
      </c>
      <c r="F42" s="41"/>
      <c r="G42" s="44">
        <f>G43</f>
        <v>272.3</v>
      </c>
      <c r="H42" s="44"/>
      <c r="I42" s="44"/>
      <c r="J42" s="31"/>
    </row>
    <row r="43" spans="1:12" ht="25.5" x14ac:dyDescent="0.2">
      <c r="A43" s="86" t="s">
        <v>80</v>
      </c>
      <c r="B43" s="43"/>
      <c r="C43" s="60" t="s">
        <v>280</v>
      </c>
      <c r="D43" s="41" t="s">
        <v>46</v>
      </c>
      <c r="E43" s="41" t="s">
        <v>36</v>
      </c>
      <c r="F43" s="41" t="s">
        <v>81</v>
      </c>
      <c r="G43" s="44">
        <v>272.3</v>
      </c>
      <c r="H43" s="44"/>
      <c r="I43" s="44"/>
      <c r="J43" s="31"/>
    </row>
    <row r="44" spans="1:12" ht="40.5" x14ac:dyDescent="0.2">
      <c r="A44" s="123" t="s">
        <v>195</v>
      </c>
      <c r="B44" s="43"/>
      <c r="C44" s="60" t="s">
        <v>118</v>
      </c>
      <c r="D44" s="41" t="s">
        <v>46</v>
      </c>
      <c r="E44" s="41" t="s">
        <v>36</v>
      </c>
      <c r="F44" s="48"/>
      <c r="G44" s="44">
        <f>G45</f>
        <v>595.5</v>
      </c>
      <c r="H44" s="44">
        <f>H45</f>
        <v>613.1</v>
      </c>
      <c r="I44" s="44">
        <f>I45</f>
        <v>614.6</v>
      </c>
      <c r="J44" s="31"/>
      <c r="K44" s="31"/>
      <c r="L44" s="31"/>
    </row>
    <row r="45" spans="1:12" x14ac:dyDescent="0.2">
      <c r="A45" s="88" t="s">
        <v>119</v>
      </c>
      <c r="B45" s="43"/>
      <c r="C45" s="60" t="s">
        <v>120</v>
      </c>
      <c r="D45" s="41" t="s">
        <v>46</v>
      </c>
      <c r="E45" s="41" t="s">
        <v>36</v>
      </c>
      <c r="F45" s="48"/>
      <c r="G45" s="44">
        <f>G46+G48+G50</f>
        <v>595.5</v>
      </c>
      <c r="H45" s="44">
        <f t="shared" ref="G45:I46" si="4">H46+H48</f>
        <v>613.1</v>
      </c>
      <c r="I45" s="44">
        <f t="shared" si="4"/>
        <v>614.6</v>
      </c>
      <c r="J45" s="31"/>
    </row>
    <row r="46" spans="1:12" x14ac:dyDescent="0.2">
      <c r="A46" s="88" t="s">
        <v>75</v>
      </c>
      <c r="B46" s="43"/>
      <c r="C46" s="60" t="s">
        <v>121</v>
      </c>
      <c r="D46" s="41" t="s">
        <v>46</v>
      </c>
      <c r="E46" s="41" t="s">
        <v>36</v>
      </c>
      <c r="F46" s="48"/>
      <c r="G46" s="44">
        <f t="shared" si="4"/>
        <v>302.2</v>
      </c>
      <c r="H46" s="44">
        <f t="shared" si="4"/>
        <v>488.6</v>
      </c>
      <c r="I46" s="44">
        <f t="shared" si="4"/>
        <v>490.1</v>
      </c>
      <c r="J46" s="31"/>
    </row>
    <row r="47" spans="1:12" x14ac:dyDescent="0.2">
      <c r="A47" s="87" t="s">
        <v>141</v>
      </c>
      <c r="B47" s="43"/>
      <c r="C47" s="60" t="s">
        <v>121</v>
      </c>
      <c r="D47" s="41" t="s">
        <v>46</v>
      </c>
      <c r="E47" s="41" t="s">
        <v>36</v>
      </c>
      <c r="F47" s="60">
        <v>110</v>
      </c>
      <c r="G47" s="44">
        <f>'6'!G209</f>
        <v>276.5</v>
      </c>
      <c r="H47" s="44">
        <f>'6'!H209</f>
        <v>276.5</v>
      </c>
      <c r="I47" s="44">
        <f>'6'!I209</f>
        <v>276.60000000000002</v>
      </c>
      <c r="J47" s="31"/>
    </row>
    <row r="48" spans="1:12" x14ac:dyDescent="0.2">
      <c r="A48" s="87" t="s">
        <v>141</v>
      </c>
      <c r="B48" s="43"/>
      <c r="C48" s="60" t="s">
        <v>207</v>
      </c>
      <c r="D48" s="41" t="s">
        <v>46</v>
      </c>
      <c r="E48" s="41" t="s">
        <v>36</v>
      </c>
      <c r="F48" s="60">
        <v>110</v>
      </c>
      <c r="G48" s="44">
        <f>'6'!G210</f>
        <v>124.5</v>
      </c>
      <c r="H48" s="44">
        <f>'6'!H210</f>
        <v>124.5</v>
      </c>
      <c r="I48" s="44">
        <f>'6'!I210</f>
        <v>124.5</v>
      </c>
      <c r="J48" s="31"/>
    </row>
    <row r="49" spans="1:12" ht="25.5" x14ac:dyDescent="0.2">
      <c r="A49" s="86" t="s">
        <v>80</v>
      </c>
      <c r="B49" s="43"/>
      <c r="C49" s="60" t="s">
        <v>121</v>
      </c>
      <c r="D49" s="45" t="s">
        <v>46</v>
      </c>
      <c r="E49" s="41" t="s">
        <v>36</v>
      </c>
      <c r="F49" s="41" t="s">
        <v>81</v>
      </c>
      <c r="G49" s="44">
        <f>'6'!G211</f>
        <v>25.699999999999989</v>
      </c>
      <c r="H49" s="44">
        <f>'6'!H211</f>
        <v>212.1</v>
      </c>
      <c r="I49" s="44">
        <f>'6'!I211</f>
        <v>213.5</v>
      </c>
      <c r="J49" s="31"/>
    </row>
    <row r="50" spans="1:12" ht="25.5" x14ac:dyDescent="0.2">
      <c r="A50" s="86" t="s">
        <v>276</v>
      </c>
      <c r="B50" s="43"/>
      <c r="C50" s="60" t="s">
        <v>281</v>
      </c>
      <c r="D50" s="45" t="s">
        <v>46</v>
      </c>
      <c r="E50" s="41" t="s">
        <v>36</v>
      </c>
      <c r="F50" s="41"/>
      <c r="G50" s="44">
        <f>G51</f>
        <v>168.8</v>
      </c>
      <c r="H50" s="44"/>
      <c r="I50" s="44"/>
      <c r="J50" s="31"/>
    </row>
    <row r="51" spans="1:12" ht="25.5" x14ac:dyDescent="0.2">
      <c r="A51" s="86" t="s">
        <v>80</v>
      </c>
      <c r="B51" s="43"/>
      <c r="C51" s="60" t="s">
        <v>281</v>
      </c>
      <c r="D51" s="45" t="s">
        <v>46</v>
      </c>
      <c r="E51" s="41" t="s">
        <v>36</v>
      </c>
      <c r="F51" s="41" t="s">
        <v>81</v>
      </c>
      <c r="G51" s="44">
        <v>168.8</v>
      </c>
      <c r="H51" s="44"/>
      <c r="I51" s="44"/>
      <c r="J51" s="31"/>
    </row>
    <row r="52" spans="1:12" s="94" customFormat="1" ht="25.5" x14ac:dyDescent="0.2">
      <c r="A52" s="91" t="s">
        <v>122</v>
      </c>
      <c r="B52" s="93"/>
      <c r="C52" s="32"/>
      <c r="D52" s="70" t="s">
        <v>46</v>
      </c>
      <c r="E52" s="70" t="s">
        <v>39</v>
      </c>
      <c r="F52" s="32" t="s">
        <v>15</v>
      </c>
      <c r="G52" s="71">
        <f>G53+G57</f>
        <v>476</v>
      </c>
      <c r="H52" s="71">
        <f>H53+H57</f>
        <v>476</v>
      </c>
      <c r="I52" s="71">
        <f>I53+I57</f>
        <v>476</v>
      </c>
      <c r="J52" s="95"/>
      <c r="K52" s="95"/>
      <c r="L52" s="95"/>
    </row>
    <row r="53" spans="1:12" ht="54" x14ac:dyDescent="0.25">
      <c r="A53" s="122" t="s">
        <v>136</v>
      </c>
      <c r="B53" s="67"/>
      <c r="C53" s="60" t="s">
        <v>133</v>
      </c>
      <c r="D53" s="41" t="s">
        <v>46</v>
      </c>
      <c r="E53" s="41" t="s">
        <v>39</v>
      </c>
      <c r="F53" s="48" t="s">
        <v>15</v>
      </c>
      <c r="G53" s="44">
        <f t="shared" ref="G53:I55" si="5">G54</f>
        <v>16</v>
      </c>
      <c r="H53" s="44">
        <f t="shared" si="5"/>
        <v>16</v>
      </c>
      <c r="I53" s="44">
        <f t="shared" si="5"/>
        <v>16</v>
      </c>
      <c r="J53" s="31"/>
    </row>
    <row r="54" spans="1:12" x14ac:dyDescent="0.2">
      <c r="A54" s="89" t="s">
        <v>126</v>
      </c>
      <c r="B54" s="43"/>
      <c r="C54" s="60" t="s">
        <v>134</v>
      </c>
      <c r="D54" s="41" t="s">
        <v>46</v>
      </c>
      <c r="E54" s="41" t="s">
        <v>39</v>
      </c>
      <c r="F54" s="48" t="s">
        <v>15</v>
      </c>
      <c r="G54" s="44">
        <f t="shared" si="5"/>
        <v>16</v>
      </c>
      <c r="H54" s="44">
        <f t="shared" si="5"/>
        <v>16</v>
      </c>
      <c r="I54" s="44">
        <f t="shared" si="5"/>
        <v>16</v>
      </c>
      <c r="J54" s="31"/>
    </row>
    <row r="55" spans="1:12" x14ac:dyDescent="0.2">
      <c r="A55" s="88" t="s">
        <v>76</v>
      </c>
      <c r="B55" s="43"/>
      <c r="C55" s="60" t="s">
        <v>135</v>
      </c>
      <c r="D55" s="41" t="s">
        <v>46</v>
      </c>
      <c r="E55" s="41" t="s">
        <v>39</v>
      </c>
      <c r="F55" s="48"/>
      <c r="G55" s="44">
        <f t="shared" si="5"/>
        <v>16</v>
      </c>
      <c r="H55" s="44">
        <f t="shared" si="5"/>
        <v>16</v>
      </c>
      <c r="I55" s="44">
        <f t="shared" si="5"/>
        <v>16</v>
      </c>
      <c r="J55" s="31"/>
    </row>
    <row r="56" spans="1:12" ht="25.5" x14ac:dyDescent="0.2">
      <c r="A56" s="86" t="s">
        <v>80</v>
      </c>
      <c r="B56" s="43"/>
      <c r="C56" s="60" t="s">
        <v>135</v>
      </c>
      <c r="D56" s="41" t="s">
        <v>46</v>
      </c>
      <c r="E56" s="41" t="s">
        <v>39</v>
      </c>
      <c r="F56" s="41" t="s">
        <v>81</v>
      </c>
      <c r="G56" s="44">
        <f>'6'!G220</f>
        <v>16</v>
      </c>
      <c r="H56" s="44">
        <f>'6'!H220</f>
        <v>16</v>
      </c>
      <c r="I56" s="44">
        <f>'6'!I220</f>
        <v>16</v>
      </c>
      <c r="J56" s="31"/>
    </row>
    <row r="57" spans="1:12" ht="54" x14ac:dyDescent="0.25">
      <c r="A57" s="122" t="s">
        <v>196</v>
      </c>
      <c r="B57" s="67"/>
      <c r="C57" s="60" t="s">
        <v>123</v>
      </c>
      <c r="D57" s="41" t="s">
        <v>46</v>
      </c>
      <c r="E57" s="41" t="s">
        <v>39</v>
      </c>
      <c r="F57" s="48" t="s">
        <v>15</v>
      </c>
      <c r="G57" s="44">
        <f t="shared" ref="G57:I58" si="6">G58</f>
        <v>460</v>
      </c>
      <c r="H57" s="44">
        <f t="shared" si="6"/>
        <v>460</v>
      </c>
      <c r="I57" s="44">
        <f t="shared" si="6"/>
        <v>460</v>
      </c>
      <c r="J57" s="31"/>
    </row>
    <row r="58" spans="1:12" x14ac:dyDescent="0.2">
      <c r="A58" s="88" t="s">
        <v>126</v>
      </c>
      <c r="B58" s="43"/>
      <c r="C58" s="60" t="s">
        <v>124</v>
      </c>
      <c r="D58" s="41" t="s">
        <v>46</v>
      </c>
      <c r="E58" s="41" t="s">
        <v>39</v>
      </c>
      <c r="F58" s="48" t="s">
        <v>15</v>
      </c>
      <c r="G58" s="44">
        <f t="shared" si="6"/>
        <v>460</v>
      </c>
      <c r="H58" s="44">
        <f t="shared" si="6"/>
        <v>460</v>
      </c>
      <c r="I58" s="44">
        <f t="shared" si="6"/>
        <v>460</v>
      </c>
      <c r="J58" s="31"/>
    </row>
    <row r="59" spans="1:12" x14ac:dyDescent="0.2">
      <c r="A59" s="88" t="s">
        <v>76</v>
      </c>
      <c r="B59" s="43"/>
      <c r="C59" s="60" t="s">
        <v>125</v>
      </c>
      <c r="D59" s="41" t="s">
        <v>46</v>
      </c>
      <c r="E59" s="41" t="s">
        <v>39</v>
      </c>
      <c r="F59" s="48"/>
      <c r="G59" s="44">
        <f>G60+G61</f>
        <v>460</v>
      </c>
      <c r="H59" s="44">
        <f>H60+H61</f>
        <v>460</v>
      </c>
      <c r="I59" s="44">
        <f>I60+I61</f>
        <v>460</v>
      </c>
      <c r="J59" s="31"/>
    </row>
    <row r="60" spans="1:12" ht="25.5" x14ac:dyDescent="0.2">
      <c r="A60" s="86" t="s">
        <v>80</v>
      </c>
      <c r="B60" s="43"/>
      <c r="C60" s="60" t="s">
        <v>125</v>
      </c>
      <c r="D60" s="41" t="s">
        <v>46</v>
      </c>
      <c r="E60" s="41" t="s">
        <v>39</v>
      </c>
      <c r="F60" s="41" t="s">
        <v>81</v>
      </c>
      <c r="G60" s="44">
        <f>'6'!G224</f>
        <v>460</v>
      </c>
      <c r="H60" s="44">
        <f>'6'!H224</f>
        <v>460</v>
      </c>
      <c r="I60" s="44">
        <f>'6'!I224</f>
        <v>460</v>
      </c>
      <c r="J60" s="31"/>
    </row>
    <row r="61" spans="1:12" x14ac:dyDescent="0.2">
      <c r="A61" s="89" t="s">
        <v>79</v>
      </c>
      <c r="B61" s="43"/>
      <c r="C61" s="60" t="s">
        <v>125</v>
      </c>
      <c r="D61" s="41" t="s">
        <v>46</v>
      </c>
      <c r="E61" s="41" t="s">
        <v>39</v>
      </c>
      <c r="F61" s="45" t="s">
        <v>210</v>
      </c>
      <c r="G61" s="44">
        <f>'6'!G225</f>
        <v>0</v>
      </c>
      <c r="H61" s="44">
        <f>'6'!H225</f>
        <v>0</v>
      </c>
      <c r="I61" s="44">
        <f>'6'!I225</f>
        <v>0</v>
      </c>
      <c r="J61" s="31"/>
    </row>
    <row r="62" spans="1:12" s="94" customFormat="1" x14ac:dyDescent="0.2">
      <c r="A62" s="84" t="s">
        <v>9</v>
      </c>
      <c r="B62" s="32">
        <v>911</v>
      </c>
      <c r="C62" s="32"/>
      <c r="D62" s="70" t="s">
        <v>40</v>
      </c>
      <c r="E62" s="70" t="s">
        <v>37</v>
      </c>
      <c r="F62" s="32"/>
      <c r="G62" s="71">
        <f t="shared" ref="G62:I66" si="7">G63</f>
        <v>10</v>
      </c>
      <c r="H62" s="71">
        <f>H63</f>
        <v>10</v>
      </c>
      <c r="I62" s="71">
        <f>I63</f>
        <v>10</v>
      </c>
      <c r="J62" s="95"/>
    </row>
    <row r="63" spans="1:12" x14ac:dyDescent="0.2">
      <c r="A63" s="86" t="s">
        <v>30</v>
      </c>
      <c r="B63" s="47"/>
      <c r="C63" s="82"/>
      <c r="D63" s="81" t="s">
        <v>40</v>
      </c>
      <c r="E63" s="81" t="s">
        <v>45</v>
      </c>
      <c r="F63" s="82"/>
      <c r="G63" s="79">
        <f t="shared" si="7"/>
        <v>10</v>
      </c>
      <c r="H63" s="79">
        <f t="shared" si="7"/>
        <v>10</v>
      </c>
      <c r="I63" s="79">
        <f t="shared" si="7"/>
        <v>10</v>
      </c>
      <c r="J63" s="31"/>
    </row>
    <row r="64" spans="1:12" ht="54" x14ac:dyDescent="0.25">
      <c r="A64" s="122" t="s">
        <v>127</v>
      </c>
      <c r="B64" s="43"/>
      <c r="C64" s="60" t="s">
        <v>128</v>
      </c>
      <c r="D64" s="81" t="s">
        <v>40</v>
      </c>
      <c r="E64" s="81" t="s">
        <v>45</v>
      </c>
      <c r="F64" s="81"/>
      <c r="G64" s="79">
        <f t="shared" si="7"/>
        <v>10</v>
      </c>
      <c r="H64" s="79">
        <f t="shared" ref="H64:I66" si="8">H65</f>
        <v>10</v>
      </c>
      <c r="I64" s="79">
        <f t="shared" si="8"/>
        <v>10</v>
      </c>
      <c r="J64" s="31"/>
    </row>
    <row r="65" spans="1:10" ht="25.5" x14ac:dyDescent="0.2">
      <c r="A65" s="88" t="s">
        <v>131</v>
      </c>
      <c r="B65" s="43"/>
      <c r="C65" s="60" t="s">
        <v>129</v>
      </c>
      <c r="D65" s="81" t="s">
        <v>40</v>
      </c>
      <c r="E65" s="81" t="s">
        <v>45</v>
      </c>
      <c r="F65" s="81"/>
      <c r="G65" s="79">
        <f t="shared" si="7"/>
        <v>10</v>
      </c>
      <c r="H65" s="79">
        <f t="shared" si="8"/>
        <v>10</v>
      </c>
      <c r="I65" s="79">
        <f t="shared" si="8"/>
        <v>10</v>
      </c>
      <c r="J65" s="31"/>
    </row>
    <row r="66" spans="1:10" x14ac:dyDescent="0.2">
      <c r="A66" s="86" t="s">
        <v>10</v>
      </c>
      <c r="B66" s="43"/>
      <c r="C66" s="60" t="s">
        <v>130</v>
      </c>
      <c r="D66" s="81" t="s">
        <v>40</v>
      </c>
      <c r="E66" s="81" t="s">
        <v>45</v>
      </c>
      <c r="F66" s="81"/>
      <c r="G66" s="79">
        <f t="shared" si="7"/>
        <v>10</v>
      </c>
      <c r="H66" s="79">
        <f t="shared" si="8"/>
        <v>10</v>
      </c>
      <c r="I66" s="79">
        <f t="shared" si="8"/>
        <v>10</v>
      </c>
      <c r="J66" s="31"/>
    </row>
    <row r="67" spans="1:10" ht="25.5" x14ac:dyDescent="0.2">
      <c r="A67" s="86" t="s">
        <v>80</v>
      </c>
      <c r="B67" s="68"/>
      <c r="C67" s="60" t="s">
        <v>130</v>
      </c>
      <c r="D67" s="81" t="s">
        <v>40</v>
      </c>
      <c r="E67" s="81" t="s">
        <v>45</v>
      </c>
      <c r="F67" s="41" t="s">
        <v>81</v>
      </c>
      <c r="G67" s="44">
        <f>'6'!G250</f>
        <v>10</v>
      </c>
      <c r="H67" s="44">
        <f>'6'!H250</f>
        <v>10</v>
      </c>
      <c r="I67" s="44">
        <f>'6'!I250</f>
        <v>10</v>
      </c>
      <c r="J67" s="31"/>
    </row>
    <row r="68" spans="1:10" ht="42.75" x14ac:dyDescent="0.2">
      <c r="A68" s="119" t="s">
        <v>111</v>
      </c>
      <c r="B68" s="54"/>
      <c r="C68" s="97" t="s">
        <v>143</v>
      </c>
      <c r="D68" s="59"/>
      <c r="E68" s="59"/>
      <c r="F68" s="59"/>
      <c r="G68" s="75">
        <f>G69</f>
        <v>3116.3</v>
      </c>
      <c r="H68" s="75">
        <f>H69</f>
        <v>3186.3</v>
      </c>
      <c r="I68" s="75">
        <f>I69</f>
        <v>3186.3</v>
      </c>
      <c r="J68" s="31"/>
    </row>
    <row r="69" spans="1:10" ht="15.75" x14ac:dyDescent="0.25">
      <c r="A69" s="7" t="s">
        <v>68</v>
      </c>
      <c r="B69" s="8"/>
      <c r="C69" s="59"/>
      <c r="D69" s="8" t="s">
        <v>39</v>
      </c>
      <c r="E69" s="8" t="s">
        <v>43</v>
      </c>
      <c r="F69" s="46"/>
      <c r="G69" s="75">
        <f>G70+G74+G78</f>
        <v>3116.3</v>
      </c>
      <c r="H69" s="75">
        <f>H70+H74+H78</f>
        <v>3186.3</v>
      </c>
      <c r="I69" s="75">
        <f>I70+I74+I78</f>
        <v>3186.3</v>
      </c>
      <c r="J69" s="31"/>
    </row>
    <row r="70" spans="1:10" ht="27" x14ac:dyDescent="0.2">
      <c r="A70" s="123" t="s">
        <v>223</v>
      </c>
      <c r="B70" s="54"/>
      <c r="C70" s="59" t="s">
        <v>144</v>
      </c>
      <c r="D70" s="59" t="s">
        <v>39</v>
      </c>
      <c r="E70" s="59" t="s">
        <v>43</v>
      </c>
      <c r="F70" s="59"/>
      <c r="G70" s="64">
        <f t="shared" ref="G70:I72" si="9">G71</f>
        <v>620</v>
      </c>
      <c r="H70" s="64">
        <f t="shared" si="9"/>
        <v>620</v>
      </c>
      <c r="I70" s="64">
        <f t="shared" si="9"/>
        <v>620</v>
      </c>
      <c r="J70" s="31"/>
    </row>
    <row r="71" spans="1:10" x14ac:dyDescent="0.2">
      <c r="A71" s="89" t="s">
        <v>224</v>
      </c>
      <c r="B71" s="54"/>
      <c r="C71" s="59" t="s">
        <v>145</v>
      </c>
      <c r="D71" s="59" t="s">
        <v>39</v>
      </c>
      <c r="E71" s="59" t="s">
        <v>43</v>
      </c>
      <c r="F71" s="59"/>
      <c r="G71" s="64">
        <f t="shared" si="9"/>
        <v>620</v>
      </c>
      <c r="H71" s="64">
        <f t="shared" si="9"/>
        <v>620</v>
      </c>
      <c r="I71" s="64">
        <f t="shared" si="9"/>
        <v>620</v>
      </c>
      <c r="J71" s="31"/>
    </row>
    <row r="72" spans="1:10" ht="38.25" x14ac:dyDescent="0.2">
      <c r="A72" s="89" t="s">
        <v>174</v>
      </c>
      <c r="B72" s="54"/>
      <c r="C72" s="59" t="s">
        <v>146</v>
      </c>
      <c r="D72" s="59" t="s">
        <v>39</v>
      </c>
      <c r="E72" s="59" t="s">
        <v>43</v>
      </c>
      <c r="F72" s="59"/>
      <c r="G72" s="64">
        <f t="shared" si="9"/>
        <v>620</v>
      </c>
      <c r="H72" s="64">
        <f t="shared" si="9"/>
        <v>620</v>
      </c>
      <c r="I72" s="64">
        <f t="shared" si="9"/>
        <v>620</v>
      </c>
      <c r="J72" s="31"/>
    </row>
    <row r="73" spans="1:10" ht="25.5" x14ac:dyDescent="0.2">
      <c r="A73" s="86" t="s">
        <v>80</v>
      </c>
      <c r="B73" s="60"/>
      <c r="C73" s="59" t="s">
        <v>146</v>
      </c>
      <c r="D73" s="59" t="s">
        <v>39</v>
      </c>
      <c r="E73" s="59" t="s">
        <v>43</v>
      </c>
      <c r="F73" s="46" t="s">
        <v>81</v>
      </c>
      <c r="G73" s="64">
        <f>'6'!G97</f>
        <v>620</v>
      </c>
      <c r="H73" s="64">
        <f>'6'!H97</f>
        <v>620</v>
      </c>
      <c r="I73" s="64">
        <f>'6'!I97</f>
        <v>620</v>
      </c>
      <c r="J73" s="31"/>
    </row>
    <row r="74" spans="1:10" ht="27" x14ac:dyDescent="0.2">
      <c r="A74" s="123" t="s">
        <v>225</v>
      </c>
      <c r="B74" s="60"/>
      <c r="C74" s="59" t="s">
        <v>147</v>
      </c>
      <c r="D74" s="59" t="s">
        <v>39</v>
      </c>
      <c r="E74" s="59" t="s">
        <v>43</v>
      </c>
      <c r="F74" s="46"/>
      <c r="G74" s="64">
        <f t="shared" ref="G74:I76" si="10">G75</f>
        <v>1518</v>
      </c>
      <c r="H74" s="64">
        <f t="shared" si="10"/>
        <v>1588</v>
      </c>
      <c r="I74" s="64">
        <f t="shared" si="10"/>
        <v>1588</v>
      </c>
      <c r="J74" s="31"/>
    </row>
    <row r="75" spans="1:10" ht="51" x14ac:dyDescent="0.2">
      <c r="A75" s="89" t="s">
        <v>226</v>
      </c>
      <c r="B75" s="60"/>
      <c r="C75" s="59" t="s">
        <v>148</v>
      </c>
      <c r="D75" s="59" t="s">
        <v>39</v>
      </c>
      <c r="E75" s="59" t="s">
        <v>43</v>
      </c>
      <c r="F75" s="46"/>
      <c r="G75" s="64">
        <f t="shared" si="10"/>
        <v>1518</v>
      </c>
      <c r="H75" s="64">
        <f t="shared" si="10"/>
        <v>1588</v>
      </c>
      <c r="I75" s="64">
        <f t="shared" si="10"/>
        <v>1588</v>
      </c>
      <c r="J75" s="31"/>
    </row>
    <row r="76" spans="1:10" ht="63.75" x14ac:dyDescent="0.2">
      <c r="A76" s="89" t="s">
        <v>227</v>
      </c>
      <c r="B76" s="54"/>
      <c r="C76" s="59" t="s">
        <v>149</v>
      </c>
      <c r="D76" s="59" t="s">
        <v>39</v>
      </c>
      <c r="E76" s="59" t="s">
        <v>43</v>
      </c>
      <c r="F76" s="59"/>
      <c r="G76" s="64">
        <f t="shared" si="10"/>
        <v>1518</v>
      </c>
      <c r="H76" s="64">
        <f t="shared" si="10"/>
        <v>1588</v>
      </c>
      <c r="I76" s="64">
        <f t="shared" si="10"/>
        <v>1588</v>
      </c>
      <c r="J76" s="31"/>
    </row>
    <row r="77" spans="1:10" ht="25.5" x14ac:dyDescent="0.2">
      <c r="A77" s="86" t="s">
        <v>80</v>
      </c>
      <c r="B77" s="60"/>
      <c r="C77" s="59" t="s">
        <v>149</v>
      </c>
      <c r="D77" s="59" t="s">
        <v>39</v>
      </c>
      <c r="E77" s="59" t="s">
        <v>43</v>
      </c>
      <c r="F77" s="46" t="s">
        <v>81</v>
      </c>
      <c r="G77" s="64">
        <f>'6'!G101</f>
        <v>1518</v>
      </c>
      <c r="H77" s="64">
        <f>'6'!H101</f>
        <v>1588</v>
      </c>
      <c r="I77" s="64">
        <f>'6'!I101</f>
        <v>1588</v>
      </c>
      <c r="J77" s="31"/>
    </row>
    <row r="78" spans="1:10" ht="25.5" x14ac:dyDescent="0.2">
      <c r="A78" s="69" t="s">
        <v>202</v>
      </c>
      <c r="B78" s="60"/>
      <c r="C78" s="59" t="s">
        <v>199</v>
      </c>
      <c r="D78" s="59" t="s">
        <v>39</v>
      </c>
      <c r="E78" s="59" t="s">
        <v>43</v>
      </c>
      <c r="F78" s="46"/>
      <c r="G78" s="64">
        <f>G79</f>
        <v>978.3</v>
      </c>
      <c r="H78" s="64">
        <f>H79</f>
        <v>978.3</v>
      </c>
      <c r="I78" s="64">
        <f>I79</f>
        <v>978.3</v>
      </c>
      <c r="J78" s="31"/>
    </row>
    <row r="79" spans="1:10" ht="25.5" x14ac:dyDescent="0.2">
      <c r="A79" s="69" t="s">
        <v>203</v>
      </c>
      <c r="B79" s="60"/>
      <c r="C79" s="59" t="s">
        <v>200</v>
      </c>
      <c r="D79" s="59" t="s">
        <v>39</v>
      </c>
      <c r="E79" s="59" t="s">
        <v>43</v>
      </c>
      <c r="F79" s="46"/>
      <c r="G79" s="64">
        <f>G80+G82</f>
        <v>978.3</v>
      </c>
      <c r="H79" s="64">
        <f>H80+H82</f>
        <v>978.3</v>
      </c>
      <c r="I79" s="64">
        <f>I80+I82</f>
        <v>978.3</v>
      </c>
      <c r="J79" s="31"/>
    </row>
    <row r="80" spans="1:10" ht="25.5" hidden="1" x14ac:dyDescent="0.2">
      <c r="A80" s="69" t="s">
        <v>204</v>
      </c>
      <c r="B80" s="60"/>
      <c r="C80" s="59" t="s">
        <v>201</v>
      </c>
      <c r="D80" s="59" t="s">
        <v>39</v>
      </c>
      <c r="E80" s="59" t="s">
        <v>43</v>
      </c>
      <c r="F80" s="46"/>
      <c r="G80" s="64">
        <f>G81</f>
        <v>0</v>
      </c>
      <c r="H80" s="64">
        <f>H81</f>
        <v>0</v>
      </c>
      <c r="I80" s="64">
        <f>I81</f>
        <v>0</v>
      </c>
      <c r="J80" s="31"/>
    </row>
    <row r="81" spans="1:12" ht="25.5" hidden="1" x14ac:dyDescent="0.2">
      <c r="A81" s="40" t="s">
        <v>80</v>
      </c>
      <c r="B81" s="60"/>
      <c r="C81" s="59" t="s">
        <v>201</v>
      </c>
      <c r="D81" s="59" t="s">
        <v>39</v>
      </c>
      <c r="E81" s="59" t="s">
        <v>43</v>
      </c>
      <c r="F81" s="46"/>
      <c r="G81" s="64"/>
      <c r="H81" s="64"/>
      <c r="I81" s="64"/>
      <c r="J81" s="31"/>
    </row>
    <row r="82" spans="1:12" ht="38.25" x14ac:dyDescent="0.2">
      <c r="A82" s="40" t="s">
        <v>212</v>
      </c>
      <c r="B82" s="60"/>
      <c r="C82" s="59" t="s">
        <v>211</v>
      </c>
      <c r="D82" s="59" t="s">
        <v>39</v>
      </c>
      <c r="E82" s="59" t="s">
        <v>43</v>
      </c>
      <c r="F82" s="46"/>
      <c r="G82" s="64">
        <f>G83</f>
        <v>978.3</v>
      </c>
      <c r="H82" s="64">
        <f>H83</f>
        <v>978.3</v>
      </c>
      <c r="I82" s="64">
        <f>I83</f>
        <v>978.3</v>
      </c>
      <c r="J82" s="31"/>
    </row>
    <row r="83" spans="1:12" ht="25.5" x14ac:dyDescent="0.2">
      <c r="A83" s="40" t="s">
        <v>80</v>
      </c>
      <c r="B83" s="60"/>
      <c r="C83" s="59" t="s">
        <v>211</v>
      </c>
      <c r="D83" s="59" t="s">
        <v>39</v>
      </c>
      <c r="E83" s="59" t="s">
        <v>43</v>
      </c>
      <c r="F83" s="46" t="s">
        <v>81</v>
      </c>
      <c r="G83" s="64">
        <v>978.3</v>
      </c>
      <c r="H83" s="64">
        <v>978.3</v>
      </c>
      <c r="I83" s="64">
        <v>978.3</v>
      </c>
      <c r="J83" s="31"/>
    </row>
    <row r="84" spans="1:12" x14ac:dyDescent="0.2">
      <c r="A84" s="86"/>
      <c r="B84" s="60"/>
      <c r="C84" s="59"/>
      <c r="D84" s="59"/>
      <c r="E84" s="59"/>
      <c r="F84" s="46"/>
      <c r="G84" s="64"/>
      <c r="H84" s="64"/>
      <c r="I84" s="64"/>
      <c r="J84" s="31"/>
    </row>
    <row r="85" spans="1:12" x14ac:dyDescent="0.2">
      <c r="A85" s="86"/>
      <c r="B85" s="60"/>
      <c r="C85" s="59"/>
      <c r="D85" s="59"/>
      <c r="E85" s="59"/>
      <c r="F85" s="46"/>
      <c r="G85" s="64"/>
      <c r="H85" s="64"/>
      <c r="I85" s="64"/>
      <c r="J85" s="31"/>
    </row>
    <row r="86" spans="1:12" s="94" customFormat="1" ht="38.25" x14ac:dyDescent="0.2">
      <c r="A86" s="93" t="s">
        <v>244</v>
      </c>
      <c r="B86" s="96"/>
      <c r="C86" s="97" t="s">
        <v>240</v>
      </c>
      <c r="D86" s="97" t="s">
        <v>39</v>
      </c>
      <c r="E86" s="97" t="s">
        <v>43</v>
      </c>
      <c r="F86" s="70"/>
      <c r="G86" s="98">
        <f>G87</f>
        <v>0</v>
      </c>
      <c r="H86" s="98"/>
      <c r="I86" s="98"/>
      <c r="J86" s="95"/>
    </row>
    <row r="87" spans="1:12" x14ac:dyDescent="0.2">
      <c r="A87" s="99"/>
      <c r="B87" s="60"/>
      <c r="C87" s="59" t="s">
        <v>240</v>
      </c>
      <c r="D87" s="59" t="s">
        <v>39</v>
      </c>
      <c r="E87" s="59" t="s">
        <v>43</v>
      </c>
      <c r="F87" s="45"/>
      <c r="G87" s="64">
        <f>G88</f>
        <v>0</v>
      </c>
      <c r="H87" s="64"/>
      <c r="I87" s="64"/>
      <c r="J87" s="31"/>
    </row>
    <row r="88" spans="1:12" ht="38.25" x14ac:dyDescent="0.2">
      <c r="A88" s="40" t="s">
        <v>244</v>
      </c>
      <c r="B88" s="54"/>
      <c r="C88" s="59" t="s">
        <v>240</v>
      </c>
      <c r="D88" s="59" t="s">
        <v>39</v>
      </c>
      <c r="E88" s="59" t="s">
        <v>43</v>
      </c>
      <c r="F88" s="59"/>
      <c r="G88" s="64">
        <f>G89</f>
        <v>0</v>
      </c>
      <c r="H88" s="64"/>
      <c r="I88" s="64"/>
      <c r="J88" s="31"/>
    </row>
    <row r="89" spans="1:12" ht="24" x14ac:dyDescent="0.2">
      <c r="A89" s="92" t="s">
        <v>203</v>
      </c>
      <c r="B89" s="54"/>
      <c r="C89" s="59" t="s">
        <v>241</v>
      </c>
      <c r="D89" s="59" t="s">
        <v>39</v>
      </c>
      <c r="E89" s="59" t="s">
        <v>43</v>
      </c>
      <c r="F89" s="59"/>
      <c r="G89" s="64">
        <f>G90</f>
        <v>0</v>
      </c>
      <c r="H89" s="64"/>
      <c r="I89" s="64"/>
      <c r="J89" s="31"/>
    </row>
    <row r="90" spans="1:12" ht="51" x14ac:dyDescent="0.2">
      <c r="A90" s="89" t="s">
        <v>242</v>
      </c>
      <c r="B90" s="54"/>
      <c r="C90" s="59" t="s">
        <v>243</v>
      </c>
      <c r="D90" s="59" t="s">
        <v>39</v>
      </c>
      <c r="E90" s="59" t="s">
        <v>43</v>
      </c>
      <c r="F90" s="59"/>
      <c r="G90" s="64">
        <f>G91</f>
        <v>0</v>
      </c>
      <c r="H90" s="64"/>
      <c r="I90" s="64"/>
      <c r="J90" s="31"/>
    </row>
    <row r="91" spans="1:12" ht="25.5" x14ac:dyDescent="0.2">
      <c r="A91" s="86" t="s">
        <v>80</v>
      </c>
      <c r="B91" s="60"/>
      <c r="C91" s="59" t="s">
        <v>243</v>
      </c>
      <c r="D91" s="59" t="s">
        <v>39</v>
      </c>
      <c r="E91" s="59" t="s">
        <v>43</v>
      </c>
      <c r="F91" s="46" t="s">
        <v>81</v>
      </c>
      <c r="G91" s="64"/>
      <c r="H91" s="64"/>
      <c r="I91" s="64"/>
      <c r="J91" s="31"/>
    </row>
    <row r="92" spans="1:12" ht="57.75" customHeight="1" x14ac:dyDescent="0.2">
      <c r="A92" s="84" t="s">
        <v>253</v>
      </c>
      <c r="B92" s="32"/>
      <c r="C92" s="70" t="s">
        <v>178</v>
      </c>
      <c r="D92" s="70"/>
      <c r="E92" s="70"/>
      <c r="F92" s="70"/>
      <c r="G92" s="71">
        <f>G93+G101+G110</f>
        <v>3428.7000000000003</v>
      </c>
      <c r="H92" s="71">
        <f>H93+H101+H110</f>
        <v>3182</v>
      </c>
      <c r="I92" s="71">
        <f>I93+I101+I110</f>
        <v>3384.4</v>
      </c>
      <c r="J92" s="31"/>
      <c r="K92" s="31"/>
      <c r="L92" s="31"/>
    </row>
    <row r="93" spans="1:12" ht="13.5" x14ac:dyDescent="0.25">
      <c r="A93" s="106" t="s">
        <v>21</v>
      </c>
      <c r="B93" s="72"/>
      <c r="C93" s="45"/>
      <c r="D93" s="46" t="s">
        <v>45</v>
      </c>
      <c r="E93" s="46" t="s">
        <v>36</v>
      </c>
      <c r="F93" s="41"/>
      <c r="G93" s="44">
        <f>G94</f>
        <v>187.2</v>
      </c>
      <c r="H93" s="44">
        <f>H94</f>
        <v>187.2</v>
      </c>
      <c r="I93" s="44">
        <f>I94</f>
        <v>187.2</v>
      </c>
      <c r="J93" s="103"/>
      <c r="K93" s="103"/>
      <c r="L93" s="103"/>
    </row>
    <row r="94" spans="1:12" ht="25.5" x14ac:dyDescent="0.2">
      <c r="A94" s="86" t="s">
        <v>238</v>
      </c>
      <c r="B94" s="72"/>
      <c r="C94" s="45" t="s">
        <v>180</v>
      </c>
      <c r="D94" s="46" t="s">
        <v>45</v>
      </c>
      <c r="E94" s="46" t="s">
        <v>36</v>
      </c>
      <c r="F94" s="41"/>
      <c r="G94" s="44">
        <f>G95+G97+G100</f>
        <v>187.2</v>
      </c>
      <c r="H94" s="44">
        <f>H95+H97+H100</f>
        <v>187.2</v>
      </c>
      <c r="I94" s="44">
        <f>I95+I97+I100</f>
        <v>187.2</v>
      </c>
      <c r="J94" s="103"/>
      <c r="K94" s="103"/>
      <c r="L94" s="103"/>
    </row>
    <row r="95" spans="1:12" x14ac:dyDescent="0.2">
      <c r="A95" s="86" t="s">
        <v>110</v>
      </c>
      <c r="B95" s="72"/>
      <c r="C95" s="45" t="s">
        <v>181</v>
      </c>
      <c r="D95" s="46" t="s">
        <v>45</v>
      </c>
      <c r="E95" s="46" t="s">
        <v>36</v>
      </c>
      <c r="F95" s="41"/>
      <c r="G95" s="44">
        <f>G96</f>
        <v>177.2</v>
      </c>
      <c r="H95" s="44">
        <f>H96</f>
        <v>177.2</v>
      </c>
      <c r="I95" s="44">
        <f>I96</f>
        <v>177.2</v>
      </c>
      <c r="J95" s="103"/>
      <c r="K95" s="103"/>
      <c r="L95" s="103"/>
    </row>
    <row r="96" spans="1:12" ht="25.5" x14ac:dyDescent="0.2">
      <c r="A96" s="86" t="s">
        <v>80</v>
      </c>
      <c r="B96" s="72"/>
      <c r="C96" s="45" t="s">
        <v>181</v>
      </c>
      <c r="D96" s="46" t="s">
        <v>45</v>
      </c>
      <c r="E96" s="46" t="s">
        <v>36</v>
      </c>
      <c r="F96" s="46" t="s">
        <v>81</v>
      </c>
      <c r="G96" s="44">
        <f>'6'!G131</f>
        <v>177.2</v>
      </c>
      <c r="H96" s="44">
        <f>'6'!H131</f>
        <v>177.2</v>
      </c>
      <c r="I96" s="44">
        <f>'6'!I131</f>
        <v>177.2</v>
      </c>
      <c r="J96" s="31"/>
    </row>
    <row r="97" spans="1:12" x14ac:dyDescent="0.2">
      <c r="A97" s="86" t="s">
        <v>232</v>
      </c>
      <c r="B97" s="72"/>
      <c r="C97" s="45" t="s">
        <v>233</v>
      </c>
      <c r="D97" s="46" t="s">
        <v>45</v>
      </c>
      <c r="E97" s="46" t="s">
        <v>36</v>
      </c>
      <c r="F97" s="46"/>
      <c r="G97" s="44">
        <f>G98</f>
        <v>0</v>
      </c>
      <c r="H97" s="44">
        <f>H98</f>
        <v>0</v>
      </c>
      <c r="I97" s="44">
        <f>I98</f>
        <v>0</v>
      </c>
      <c r="J97" s="31"/>
    </row>
    <row r="98" spans="1:12" ht="25.5" x14ac:dyDescent="0.2">
      <c r="A98" s="86" t="s">
        <v>80</v>
      </c>
      <c r="B98" s="72"/>
      <c r="C98" s="45" t="s">
        <v>233</v>
      </c>
      <c r="D98" s="46" t="s">
        <v>45</v>
      </c>
      <c r="E98" s="46" t="s">
        <v>36</v>
      </c>
      <c r="F98" s="46" t="s">
        <v>81</v>
      </c>
      <c r="G98" s="44">
        <f>'6'!G133</f>
        <v>0</v>
      </c>
      <c r="H98" s="44">
        <f>'6'!H133</f>
        <v>0</v>
      </c>
      <c r="I98" s="44">
        <f>'6'!I133</f>
        <v>0</v>
      </c>
      <c r="J98" s="31"/>
    </row>
    <row r="99" spans="1:12" x14ac:dyDescent="0.2">
      <c r="A99" s="88" t="s">
        <v>175</v>
      </c>
      <c r="B99" s="72"/>
      <c r="C99" s="76" t="s">
        <v>264</v>
      </c>
      <c r="D99" s="46" t="s">
        <v>45</v>
      </c>
      <c r="E99" s="46" t="s">
        <v>36</v>
      </c>
      <c r="F99" s="46"/>
      <c r="G99" s="44">
        <f>G100</f>
        <v>10</v>
      </c>
      <c r="H99" s="44">
        <f>H100</f>
        <v>10</v>
      </c>
      <c r="I99" s="44">
        <f>I100</f>
        <v>10</v>
      </c>
      <c r="J99" s="31"/>
    </row>
    <row r="100" spans="1:12" ht="25.5" x14ac:dyDescent="0.2">
      <c r="A100" s="86" t="s">
        <v>80</v>
      </c>
      <c r="B100" s="72"/>
      <c r="C100" s="76" t="s">
        <v>264</v>
      </c>
      <c r="D100" s="46" t="s">
        <v>45</v>
      </c>
      <c r="E100" s="46" t="s">
        <v>36</v>
      </c>
      <c r="F100" s="46" t="s">
        <v>81</v>
      </c>
      <c r="G100" s="44">
        <f>'6'!G135</f>
        <v>10</v>
      </c>
      <c r="H100" s="44">
        <f>'6'!H135</f>
        <v>10</v>
      </c>
      <c r="I100" s="44">
        <f>'6'!I135</f>
        <v>10</v>
      </c>
      <c r="J100" s="31"/>
    </row>
    <row r="101" spans="1:12" ht="13.5" x14ac:dyDescent="0.25">
      <c r="A101" s="106" t="s">
        <v>8</v>
      </c>
      <c r="B101" s="72"/>
      <c r="C101" s="41"/>
      <c r="D101" s="77" t="s">
        <v>45</v>
      </c>
      <c r="E101" s="77" t="s">
        <v>42</v>
      </c>
      <c r="F101" s="41"/>
      <c r="G101" s="44">
        <f t="shared" ref="G101:I102" si="11">G102</f>
        <v>280.7</v>
      </c>
      <c r="H101" s="44">
        <f t="shared" si="11"/>
        <v>0</v>
      </c>
      <c r="I101" s="44">
        <f t="shared" si="11"/>
        <v>0</v>
      </c>
      <c r="J101" s="31"/>
    </row>
    <row r="102" spans="1:12" ht="51" x14ac:dyDescent="0.2">
      <c r="A102" s="86" t="s">
        <v>253</v>
      </c>
      <c r="B102" s="72"/>
      <c r="C102" s="60" t="s">
        <v>178</v>
      </c>
      <c r="D102" s="41" t="s">
        <v>45</v>
      </c>
      <c r="E102" s="41" t="s">
        <v>42</v>
      </c>
      <c r="F102" s="41"/>
      <c r="G102" s="44">
        <f t="shared" si="11"/>
        <v>280.7</v>
      </c>
      <c r="H102" s="44">
        <f t="shared" si="11"/>
        <v>0</v>
      </c>
      <c r="I102" s="44">
        <f t="shared" si="11"/>
        <v>0</v>
      </c>
      <c r="J102" s="31"/>
    </row>
    <row r="103" spans="1:12" ht="51" x14ac:dyDescent="0.2">
      <c r="A103" s="86" t="s">
        <v>253</v>
      </c>
      <c r="B103" s="72"/>
      <c r="C103" s="60" t="s">
        <v>179</v>
      </c>
      <c r="D103" s="41" t="s">
        <v>45</v>
      </c>
      <c r="E103" s="41" t="s">
        <v>42</v>
      </c>
      <c r="F103" s="41"/>
      <c r="G103" s="44">
        <f>G104+G107</f>
        <v>280.7</v>
      </c>
      <c r="H103" s="44">
        <f>H104+H107</f>
        <v>0</v>
      </c>
      <c r="I103" s="44">
        <f>I104+I107</f>
        <v>0</v>
      </c>
      <c r="J103" s="31"/>
    </row>
    <row r="104" spans="1:12" ht="25.5" x14ac:dyDescent="0.2">
      <c r="A104" s="86" t="s">
        <v>229</v>
      </c>
      <c r="B104" s="47"/>
      <c r="C104" s="60" t="s">
        <v>182</v>
      </c>
      <c r="D104" s="41" t="s">
        <v>45</v>
      </c>
      <c r="E104" s="41" t="s">
        <v>42</v>
      </c>
      <c r="F104" s="41"/>
      <c r="G104" s="44">
        <f t="shared" ref="G104:I105" si="12">G105</f>
        <v>180.7</v>
      </c>
      <c r="H104" s="44">
        <f t="shared" si="12"/>
        <v>0</v>
      </c>
      <c r="I104" s="44">
        <f t="shared" si="12"/>
        <v>0</v>
      </c>
      <c r="J104" s="31"/>
    </row>
    <row r="105" spans="1:12" x14ac:dyDescent="0.2">
      <c r="A105" s="86" t="s">
        <v>176</v>
      </c>
      <c r="B105" s="47"/>
      <c r="C105" s="60" t="s">
        <v>183</v>
      </c>
      <c r="D105" s="41" t="s">
        <v>45</v>
      </c>
      <c r="E105" s="41" t="s">
        <v>42</v>
      </c>
      <c r="F105" s="46"/>
      <c r="G105" s="44">
        <f t="shared" si="12"/>
        <v>180.7</v>
      </c>
      <c r="H105" s="44">
        <f t="shared" si="12"/>
        <v>0</v>
      </c>
      <c r="I105" s="44">
        <f t="shared" si="12"/>
        <v>0</v>
      </c>
      <c r="J105" s="31"/>
    </row>
    <row r="106" spans="1:12" ht="25.5" x14ac:dyDescent="0.2">
      <c r="A106" s="86" t="s">
        <v>80</v>
      </c>
      <c r="B106" s="72"/>
      <c r="C106" s="60" t="s">
        <v>183</v>
      </c>
      <c r="D106" s="41" t="s">
        <v>45</v>
      </c>
      <c r="E106" s="41" t="s">
        <v>42</v>
      </c>
      <c r="F106" s="41" t="s">
        <v>81</v>
      </c>
      <c r="G106" s="44">
        <f>'6'!G147</f>
        <v>180.7</v>
      </c>
      <c r="H106" s="44">
        <f>'6'!H147</f>
        <v>0</v>
      </c>
      <c r="I106" s="44">
        <f>'6'!I147</f>
        <v>0</v>
      </c>
      <c r="J106" s="31"/>
    </row>
    <row r="107" spans="1:12" x14ac:dyDescent="0.2">
      <c r="A107" s="86" t="s">
        <v>154</v>
      </c>
      <c r="B107" s="72"/>
      <c r="C107" s="60" t="s">
        <v>184</v>
      </c>
      <c r="D107" s="41" t="s">
        <v>45</v>
      </c>
      <c r="E107" s="41" t="s">
        <v>42</v>
      </c>
      <c r="F107" s="41"/>
      <c r="G107" s="44">
        <f t="shared" ref="G107:I108" si="13">G108</f>
        <v>100</v>
      </c>
      <c r="H107" s="44">
        <f t="shared" si="13"/>
        <v>0</v>
      </c>
      <c r="I107" s="44">
        <f t="shared" si="13"/>
        <v>0</v>
      </c>
      <c r="J107" s="31"/>
    </row>
    <row r="108" spans="1:12" x14ac:dyDescent="0.2">
      <c r="A108" s="86" t="s">
        <v>177</v>
      </c>
      <c r="B108" s="72"/>
      <c r="C108" s="60" t="s">
        <v>185</v>
      </c>
      <c r="D108" s="41" t="s">
        <v>45</v>
      </c>
      <c r="E108" s="41" t="s">
        <v>42</v>
      </c>
      <c r="F108" s="41"/>
      <c r="G108" s="44">
        <f t="shared" si="13"/>
        <v>100</v>
      </c>
      <c r="H108" s="44">
        <f t="shared" si="13"/>
        <v>0</v>
      </c>
      <c r="I108" s="44">
        <f t="shared" si="13"/>
        <v>0</v>
      </c>
      <c r="J108" s="31"/>
    </row>
    <row r="109" spans="1:12" ht="25.5" x14ac:dyDescent="0.2">
      <c r="A109" s="86" t="s">
        <v>80</v>
      </c>
      <c r="B109" s="72"/>
      <c r="C109" s="60" t="s">
        <v>185</v>
      </c>
      <c r="D109" s="41" t="s">
        <v>45</v>
      </c>
      <c r="E109" s="41" t="s">
        <v>42</v>
      </c>
      <c r="F109" s="41" t="s">
        <v>81</v>
      </c>
      <c r="G109" s="44">
        <f>'6'!G151</f>
        <v>100</v>
      </c>
      <c r="H109" s="44">
        <f>'6'!H151</f>
        <v>0</v>
      </c>
      <c r="I109" s="44">
        <f>'6'!I151</f>
        <v>0</v>
      </c>
      <c r="J109" s="31"/>
    </row>
    <row r="110" spans="1:12" ht="13.5" x14ac:dyDescent="0.25">
      <c r="A110" s="106" t="s">
        <v>22</v>
      </c>
      <c r="B110" s="72"/>
      <c r="C110" s="46"/>
      <c r="D110" s="77" t="s">
        <v>45</v>
      </c>
      <c r="E110" s="77" t="s">
        <v>38</v>
      </c>
      <c r="F110" s="46"/>
      <c r="G110" s="44">
        <f t="shared" ref="G110:I111" si="14">G111</f>
        <v>2960.8</v>
      </c>
      <c r="H110" s="44">
        <f t="shared" si="14"/>
        <v>2994.8</v>
      </c>
      <c r="I110" s="44">
        <f t="shared" si="14"/>
        <v>3197.2000000000003</v>
      </c>
      <c r="J110" s="31"/>
      <c r="K110" s="31"/>
      <c r="L110" s="31"/>
    </row>
    <row r="111" spans="1:12" ht="51" x14ac:dyDescent="0.2">
      <c r="A111" s="86" t="s">
        <v>253</v>
      </c>
      <c r="B111" s="72"/>
      <c r="C111" s="60" t="s">
        <v>178</v>
      </c>
      <c r="D111" s="41" t="s">
        <v>45</v>
      </c>
      <c r="E111" s="46" t="s">
        <v>38</v>
      </c>
      <c r="F111" s="41"/>
      <c r="G111" s="44">
        <f t="shared" si="14"/>
        <v>2960.8</v>
      </c>
      <c r="H111" s="44">
        <f t="shared" si="14"/>
        <v>2994.8</v>
      </c>
      <c r="I111" s="44">
        <f t="shared" si="14"/>
        <v>3197.2000000000003</v>
      </c>
      <c r="J111" s="103"/>
    </row>
    <row r="112" spans="1:12" ht="51" x14ac:dyDescent="0.2">
      <c r="A112" s="86" t="s">
        <v>253</v>
      </c>
      <c r="B112" s="72"/>
      <c r="C112" s="60" t="s">
        <v>179</v>
      </c>
      <c r="D112" s="41" t="s">
        <v>45</v>
      </c>
      <c r="E112" s="46" t="s">
        <v>38</v>
      </c>
      <c r="F112" s="41"/>
      <c r="G112" s="44">
        <f>G115+G118+G120+G123+G126</f>
        <v>2960.8</v>
      </c>
      <c r="H112" s="44">
        <f>H115+H118+H120+H123+H126</f>
        <v>2994.8</v>
      </c>
      <c r="I112" s="44">
        <f>I115+I118+I120+I123+I126</f>
        <v>3197.2000000000003</v>
      </c>
      <c r="J112" s="31"/>
    </row>
    <row r="113" spans="1:10" ht="25.5" x14ac:dyDescent="0.2">
      <c r="A113" s="86" t="s">
        <v>150</v>
      </c>
      <c r="B113" s="72"/>
      <c r="C113" s="60" t="s">
        <v>186</v>
      </c>
      <c r="D113" s="46" t="s">
        <v>45</v>
      </c>
      <c r="E113" s="46" t="s">
        <v>38</v>
      </c>
      <c r="F113" s="41"/>
      <c r="G113" s="44">
        <f t="shared" ref="G113:I114" si="15">G114</f>
        <v>2524.8000000000002</v>
      </c>
      <c r="H113" s="44">
        <f t="shared" si="15"/>
        <v>2524.8000000000002</v>
      </c>
      <c r="I113" s="44">
        <f t="shared" si="15"/>
        <v>2524.8000000000002</v>
      </c>
      <c r="J113" s="31"/>
    </row>
    <row r="114" spans="1:10" x14ac:dyDescent="0.2">
      <c r="A114" s="86" t="s">
        <v>70</v>
      </c>
      <c r="B114" s="72"/>
      <c r="C114" s="54" t="s">
        <v>187</v>
      </c>
      <c r="D114" s="46" t="s">
        <v>45</v>
      </c>
      <c r="E114" s="46" t="s">
        <v>38</v>
      </c>
      <c r="F114" s="41"/>
      <c r="G114" s="44">
        <f t="shared" si="15"/>
        <v>2524.8000000000002</v>
      </c>
      <c r="H114" s="44">
        <f t="shared" si="15"/>
        <v>2524.8000000000002</v>
      </c>
      <c r="I114" s="44">
        <f t="shared" si="15"/>
        <v>2524.8000000000002</v>
      </c>
      <c r="J114" s="31"/>
    </row>
    <row r="115" spans="1:10" ht="25.5" x14ac:dyDescent="0.2">
      <c r="A115" s="86" t="s">
        <v>80</v>
      </c>
      <c r="B115" s="43"/>
      <c r="C115" s="60" t="s">
        <v>187</v>
      </c>
      <c r="D115" s="46" t="s">
        <v>45</v>
      </c>
      <c r="E115" s="46" t="s">
        <v>38</v>
      </c>
      <c r="F115" s="41" t="s">
        <v>81</v>
      </c>
      <c r="G115" s="44">
        <f>'6'!G157</f>
        <v>2524.8000000000002</v>
      </c>
      <c r="H115" s="44">
        <f>'6'!H157</f>
        <v>2524.8000000000002</v>
      </c>
      <c r="I115" s="44">
        <f>'6'!I157</f>
        <v>2524.8000000000002</v>
      </c>
      <c r="J115" s="31"/>
    </row>
    <row r="116" spans="1:10" ht="25.5" x14ac:dyDescent="0.2">
      <c r="A116" s="86" t="s">
        <v>152</v>
      </c>
      <c r="B116" s="72"/>
      <c r="C116" s="60" t="s">
        <v>188</v>
      </c>
      <c r="D116" s="46" t="s">
        <v>45</v>
      </c>
      <c r="E116" s="46" t="s">
        <v>38</v>
      </c>
      <c r="F116" s="41"/>
      <c r="G116" s="44">
        <f>G117+G119</f>
        <v>300</v>
      </c>
      <c r="H116" s="44">
        <f>H117+H119</f>
        <v>320</v>
      </c>
      <c r="I116" s="44">
        <f>I117+I119</f>
        <v>522.4</v>
      </c>
      <c r="J116" s="31"/>
    </row>
    <row r="117" spans="1:10" x14ac:dyDescent="0.2">
      <c r="A117" s="86" t="s">
        <v>72</v>
      </c>
      <c r="B117" s="47"/>
      <c r="C117" s="60" t="s">
        <v>189</v>
      </c>
      <c r="D117" s="46" t="s">
        <v>45</v>
      </c>
      <c r="E117" s="46" t="s">
        <v>38</v>
      </c>
      <c r="F117" s="41"/>
      <c r="G117" s="44">
        <f>G118</f>
        <v>300</v>
      </c>
      <c r="H117" s="44">
        <f>H118</f>
        <v>320</v>
      </c>
      <c r="I117" s="44">
        <f>I118</f>
        <v>522.4</v>
      </c>
      <c r="J117" s="31"/>
    </row>
    <row r="118" spans="1:10" ht="25.5" x14ac:dyDescent="0.2">
      <c r="A118" s="86" t="s">
        <v>80</v>
      </c>
      <c r="B118" s="43"/>
      <c r="C118" s="60" t="s">
        <v>189</v>
      </c>
      <c r="D118" s="46" t="s">
        <v>45</v>
      </c>
      <c r="E118" s="46" t="s">
        <v>38</v>
      </c>
      <c r="F118" s="41" t="s">
        <v>81</v>
      </c>
      <c r="G118" s="44">
        <f>'6'!G160</f>
        <v>300</v>
      </c>
      <c r="H118" s="44">
        <f>'6'!H160</f>
        <v>320</v>
      </c>
      <c r="I118" s="44">
        <f>'6'!I160</f>
        <v>522.4</v>
      </c>
      <c r="J118" s="31"/>
    </row>
    <row r="119" spans="1:10" x14ac:dyDescent="0.2">
      <c r="A119" s="86" t="s">
        <v>230</v>
      </c>
      <c r="B119" s="43"/>
      <c r="C119" s="60" t="s">
        <v>231</v>
      </c>
      <c r="D119" s="46" t="s">
        <v>45</v>
      </c>
      <c r="E119" s="46" t="s">
        <v>38</v>
      </c>
      <c r="F119" s="41"/>
      <c r="G119" s="44">
        <f>G120</f>
        <v>0</v>
      </c>
      <c r="H119" s="44">
        <f>H120</f>
        <v>0</v>
      </c>
      <c r="I119" s="44">
        <f>I120</f>
        <v>0</v>
      </c>
      <c r="J119" s="31"/>
    </row>
    <row r="120" spans="1:10" ht="25.5" x14ac:dyDescent="0.2">
      <c r="A120" s="86" t="s">
        <v>80</v>
      </c>
      <c r="B120" s="43"/>
      <c r="C120" s="60" t="s">
        <v>231</v>
      </c>
      <c r="D120" s="46" t="s">
        <v>45</v>
      </c>
      <c r="E120" s="46" t="s">
        <v>38</v>
      </c>
      <c r="F120" s="41" t="s">
        <v>81</v>
      </c>
      <c r="G120" s="44">
        <f>'6'!G161</f>
        <v>0</v>
      </c>
      <c r="H120" s="44">
        <f>'6'!H161</f>
        <v>0</v>
      </c>
      <c r="I120" s="44">
        <f>'6'!I161</f>
        <v>0</v>
      </c>
      <c r="J120" s="31"/>
    </row>
    <row r="121" spans="1:10" x14ac:dyDescent="0.2">
      <c r="A121" s="86" t="s">
        <v>151</v>
      </c>
      <c r="B121" s="72"/>
      <c r="C121" s="60" t="s">
        <v>190</v>
      </c>
      <c r="D121" s="46" t="s">
        <v>45</v>
      </c>
      <c r="E121" s="46" t="s">
        <v>38</v>
      </c>
      <c r="F121" s="41"/>
      <c r="G121" s="44">
        <f t="shared" ref="G121:I122" si="16">G122</f>
        <v>50</v>
      </c>
      <c r="H121" s="44">
        <f t="shared" si="16"/>
        <v>50</v>
      </c>
      <c r="I121" s="44">
        <f t="shared" si="16"/>
        <v>50</v>
      </c>
      <c r="J121" s="31"/>
    </row>
    <row r="122" spans="1:10" x14ac:dyDescent="0.2">
      <c r="A122" s="88" t="s">
        <v>71</v>
      </c>
      <c r="B122" s="43"/>
      <c r="C122" s="60" t="s">
        <v>191</v>
      </c>
      <c r="D122" s="46" t="s">
        <v>45</v>
      </c>
      <c r="E122" s="46" t="s">
        <v>38</v>
      </c>
      <c r="F122" s="46"/>
      <c r="G122" s="44">
        <f t="shared" si="16"/>
        <v>50</v>
      </c>
      <c r="H122" s="44">
        <f>'6'!H164</f>
        <v>50</v>
      </c>
      <c r="I122" s="44">
        <f>'6'!I164</f>
        <v>50</v>
      </c>
      <c r="J122" s="31"/>
    </row>
    <row r="123" spans="1:10" ht="25.5" x14ac:dyDescent="0.2">
      <c r="A123" s="86" t="s">
        <v>80</v>
      </c>
      <c r="B123" s="72"/>
      <c r="C123" s="60" t="s">
        <v>191</v>
      </c>
      <c r="D123" s="46" t="s">
        <v>45</v>
      </c>
      <c r="E123" s="46" t="s">
        <v>38</v>
      </c>
      <c r="F123" s="41" t="s">
        <v>81</v>
      </c>
      <c r="G123" s="44">
        <f>'6'!G165</f>
        <v>50</v>
      </c>
      <c r="H123" s="44">
        <f>'6'!H165</f>
        <v>50</v>
      </c>
      <c r="I123" s="44">
        <f>'6'!I165</f>
        <v>50</v>
      </c>
      <c r="J123" s="31"/>
    </row>
    <row r="124" spans="1:10" x14ac:dyDescent="0.2">
      <c r="A124" s="86" t="s">
        <v>153</v>
      </c>
      <c r="B124" s="72"/>
      <c r="C124" s="60" t="s">
        <v>192</v>
      </c>
      <c r="D124" s="46" t="s">
        <v>45</v>
      </c>
      <c r="E124" s="46" t="s">
        <v>38</v>
      </c>
      <c r="F124" s="41"/>
      <c r="G124" s="44">
        <f t="shared" ref="G124:I125" si="17">G125</f>
        <v>86</v>
      </c>
      <c r="H124" s="44">
        <f t="shared" si="17"/>
        <v>100</v>
      </c>
      <c r="I124" s="44">
        <f t="shared" si="17"/>
        <v>100</v>
      </c>
      <c r="J124" s="31"/>
    </row>
    <row r="125" spans="1:10" x14ac:dyDescent="0.2">
      <c r="A125" s="86" t="s">
        <v>73</v>
      </c>
      <c r="B125" s="43"/>
      <c r="C125" s="60" t="s">
        <v>193</v>
      </c>
      <c r="D125" s="46" t="s">
        <v>45</v>
      </c>
      <c r="E125" s="46" t="s">
        <v>38</v>
      </c>
      <c r="F125" s="41"/>
      <c r="G125" s="44">
        <f t="shared" si="17"/>
        <v>86</v>
      </c>
      <c r="H125" s="44">
        <f t="shared" si="17"/>
        <v>100</v>
      </c>
      <c r="I125" s="44">
        <f t="shared" si="17"/>
        <v>100</v>
      </c>
      <c r="J125" s="31"/>
    </row>
    <row r="126" spans="1:10" ht="25.5" x14ac:dyDescent="0.2">
      <c r="A126" s="86" t="s">
        <v>80</v>
      </c>
      <c r="B126" s="43"/>
      <c r="C126" s="60" t="s">
        <v>193</v>
      </c>
      <c r="D126" s="46" t="s">
        <v>45</v>
      </c>
      <c r="E126" s="46" t="s">
        <v>38</v>
      </c>
      <c r="F126" s="41" t="s">
        <v>81</v>
      </c>
      <c r="G126" s="44">
        <f>'6'!G167</f>
        <v>86</v>
      </c>
      <c r="H126" s="44">
        <f>'6'!H167</f>
        <v>100</v>
      </c>
      <c r="I126" s="44">
        <f>'6'!I167</f>
        <v>100</v>
      </c>
      <c r="J126" s="31"/>
    </row>
    <row r="127" spans="1:10" ht="38.25" x14ac:dyDescent="0.2">
      <c r="A127" s="84" t="s">
        <v>258</v>
      </c>
      <c r="B127" s="43"/>
      <c r="C127" s="97" t="s">
        <v>254</v>
      </c>
      <c r="D127" s="70"/>
      <c r="E127" s="70"/>
      <c r="F127" s="70"/>
      <c r="G127" s="98">
        <f>G128</f>
        <v>70</v>
      </c>
      <c r="H127" s="71"/>
      <c r="I127" s="71"/>
      <c r="J127" s="31"/>
    </row>
    <row r="128" spans="1:10" ht="15.75" x14ac:dyDescent="0.25">
      <c r="A128" s="7" t="s">
        <v>68</v>
      </c>
      <c r="B128" s="43"/>
      <c r="C128" s="59"/>
      <c r="D128" s="59" t="s">
        <v>39</v>
      </c>
      <c r="E128" s="59" t="s">
        <v>43</v>
      </c>
      <c r="F128" s="41"/>
      <c r="G128" s="64">
        <f>G129</f>
        <v>70</v>
      </c>
      <c r="H128" s="44"/>
      <c r="I128" s="44"/>
      <c r="J128" s="31"/>
    </row>
    <row r="129" spans="1:12" ht="25.5" x14ac:dyDescent="0.2">
      <c r="A129" s="89" t="s">
        <v>259</v>
      </c>
      <c r="B129" s="43"/>
      <c r="C129" s="59" t="s">
        <v>255</v>
      </c>
      <c r="D129" s="59" t="s">
        <v>39</v>
      </c>
      <c r="E129" s="59" t="s">
        <v>43</v>
      </c>
      <c r="F129" s="41"/>
      <c r="G129" s="64">
        <f>G130</f>
        <v>70</v>
      </c>
      <c r="H129" s="44"/>
      <c r="I129" s="44"/>
      <c r="J129" s="31"/>
    </row>
    <row r="130" spans="1:12" ht="63.75" x14ac:dyDescent="0.2">
      <c r="A130" s="86" t="s">
        <v>256</v>
      </c>
      <c r="B130" s="43"/>
      <c r="C130" s="59" t="s">
        <v>257</v>
      </c>
      <c r="D130" s="59" t="s">
        <v>39</v>
      </c>
      <c r="E130" s="59" t="s">
        <v>43</v>
      </c>
      <c r="F130" s="41"/>
      <c r="G130" s="64">
        <f>G131</f>
        <v>70</v>
      </c>
      <c r="H130" s="44"/>
      <c r="I130" s="44"/>
      <c r="J130" s="31"/>
    </row>
    <row r="131" spans="1:12" ht="25.5" x14ac:dyDescent="0.2">
      <c r="A131" s="86" t="s">
        <v>80</v>
      </c>
      <c r="B131" s="43"/>
      <c r="C131" s="59" t="s">
        <v>257</v>
      </c>
      <c r="D131" s="59" t="s">
        <v>39</v>
      </c>
      <c r="E131" s="59" t="s">
        <v>43</v>
      </c>
      <c r="F131" s="41" t="s">
        <v>81</v>
      </c>
      <c r="G131" s="64">
        <v>70</v>
      </c>
      <c r="H131" s="44"/>
      <c r="I131" s="44"/>
      <c r="J131" s="31"/>
    </row>
    <row r="132" spans="1:12" ht="38.25" x14ac:dyDescent="0.2">
      <c r="A132" s="84" t="s">
        <v>239</v>
      </c>
      <c r="B132" s="43"/>
      <c r="C132" s="97" t="s">
        <v>261</v>
      </c>
      <c r="D132" s="70"/>
      <c r="E132" s="70"/>
      <c r="F132" s="70"/>
      <c r="G132" s="98">
        <f>G133</f>
        <v>106.3</v>
      </c>
      <c r="H132" s="44"/>
      <c r="I132" s="44"/>
      <c r="J132" s="31"/>
    </row>
    <row r="133" spans="1:12" ht="13.5" x14ac:dyDescent="0.25">
      <c r="A133" s="106" t="s">
        <v>22</v>
      </c>
      <c r="B133" s="43"/>
      <c r="C133" s="59"/>
      <c r="D133" s="46" t="s">
        <v>45</v>
      </c>
      <c r="E133" s="46" t="s">
        <v>38</v>
      </c>
      <c r="F133" s="41"/>
      <c r="G133" s="64">
        <f>G134</f>
        <v>106.3</v>
      </c>
      <c r="H133" s="44"/>
      <c r="I133" s="44"/>
      <c r="J133" s="31"/>
    </row>
    <row r="134" spans="1:12" ht="38.25" x14ac:dyDescent="0.2">
      <c r="A134" s="86" t="s">
        <v>244</v>
      </c>
      <c r="B134" s="43"/>
      <c r="C134" s="59" t="s">
        <v>241</v>
      </c>
      <c r="D134" s="46" t="s">
        <v>45</v>
      </c>
      <c r="E134" s="46" t="s">
        <v>38</v>
      </c>
      <c r="F134" s="41"/>
      <c r="G134" s="64">
        <f>G135</f>
        <v>106.3</v>
      </c>
      <c r="H134" s="44"/>
      <c r="I134" s="44"/>
      <c r="J134" s="31"/>
    </row>
    <row r="135" spans="1:12" ht="51" x14ac:dyDescent="0.2">
      <c r="A135" s="89" t="s">
        <v>266</v>
      </c>
      <c r="B135" s="43"/>
      <c r="C135" s="59" t="s">
        <v>243</v>
      </c>
      <c r="D135" s="46" t="s">
        <v>45</v>
      </c>
      <c r="E135" s="46" t="s">
        <v>38</v>
      </c>
      <c r="F135" s="41"/>
      <c r="G135" s="64">
        <f>G136</f>
        <v>106.3</v>
      </c>
      <c r="H135" s="44"/>
      <c r="I135" s="44"/>
      <c r="J135" s="31"/>
    </row>
    <row r="136" spans="1:12" ht="25.5" x14ac:dyDescent="0.2">
      <c r="A136" s="86" t="s">
        <v>80</v>
      </c>
      <c r="B136" s="43"/>
      <c r="C136" s="59" t="s">
        <v>243</v>
      </c>
      <c r="D136" s="46" t="s">
        <v>45</v>
      </c>
      <c r="E136" s="46" t="s">
        <v>38</v>
      </c>
      <c r="F136" s="41"/>
      <c r="G136" s="64">
        <v>106.3</v>
      </c>
      <c r="H136" s="44"/>
      <c r="I136" s="44"/>
      <c r="J136" s="31"/>
    </row>
    <row r="137" spans="1:12" ht="14.25" x14ac:dyDescent="0.2">
      <c r="A137" s="84" t="s">
        <v>262</v>
      </c>
      <c r="B137" s="43"/>
      <c r="C137" s="59"/>
      <c r="D137" s="46"/>
      <c r="E137" s="46"/>
      <c r="F137" s="41"/>
      <c r="G137" s="111">
        <f>G138+G195+G202+G230+G237+G217</f>
        <v>18351.513999999999</v>
      </c>
      <c r="H137" s="111">
        <f>H138+H195+H202+H230+H237+H217</f>
        <v>13758.313999999997</v>
      </c>
      <c r="I137" s="111">
        <f>I138+I195+I202+I230+I237+I217</f>
        <v>13414.814000000002</v>
      </c>
      <c r="J137" s="31"/>
    </row>
    <row r="138" spans="1:12" x14ac:dyDescent="0.2">
      <c r="A138" s="84" t="s">
        <v>16</v>
      </c>
      <c r="B138" s="32">
        <v>911</v>
      </c>
      <c r="C138" s="107" t="s">
        <v>15</v>
      </c>
      <c r="D138" s="108" t="s">
        <v>36</v>
      </c>
      <c r="E138" s="108" t="s">
        <v>37</v>
      </c>
      <c r="F138" s="109" t="s">
        <v>15</v>
      </c>
      <c r="G138" s="110">
        <f>G139+G146+G158+G170+G164</f>
        <v>11431.434000000001</v>
      </c>
      <c r="H138" s="110">
        <f>H139+H146+H158+H170+H164</f>
        <v>11228.133999999998</v>
      </c>
      <c r="I138" s="110">
        <f>I139+I146+I158+I170+I164</f>
        <v>11269.634000000002</v>
      </c>
      <c r="J138" s="36"/>
      <c r="K138" s="36"/>
      <c r="L138" s="36"/>
    </row>
    <row r="139" spans="1:12" ht="39" x14ac:dyDescent="0.25">
      <c r="A139" s="84" t="s">
        <v>216</v>
      </c>
      <c r="B139" s="37"/>
      <c r="C139" s="38"/>
      <c r="D139" s="38" t="s">
        <v>36</v>
      </c>
      <c r="E139" s="38" t="s">
        <v>38</v>
      </c>
      <c r="F139" s="38"/>
      <c r="G139" s="39">
        <f t="shared" ref="G139:I140" si="18">G140</f>
        <v>325.34800000000001</v>
      </c>
      <c r="H139" s="39">
        <f t="shared" si="18"/>
        <v>325.34800000000001</v>
      </c>
      <c r="I139" s="39">
        <f t="shared" si="18"/>
        <v>325.34800000000001</v>
      </c>
    </row>
    <row r="140" spans="1:12" ht="15" x14ac:dyDescent="0.25">
      <c r="A140" s="86" t="s">
        <v>160</v>
      </c>
      <c r="B140" s="37"/>
      <c r="C140" s="41" t="s">
        <v>86</v>
      </c>
      <c r="D140" s="41" t="s">
        <v>36</v>
      </c>
      <c r="E140" s="41" t="s">
        <v>38</v>
      </c>
      <c r="F140" s="38"/>
      <c r="G140" s="42">
        <f t="shared" si="18"/>
        <v>325.34800000000001</v>
      </c>
      <c r="H140" s="42">
        <f t="shared" si="18"/>
        <v>325.34800000000001</v>
      </c>
      <c r="I140" s="42">
        <f t="shared" si="18"/>
        <v>325.34800000000001</v>
      </c>
    </row>
    <row r="141" spans="1:12" ht="25.5" x14ac:dyDescent="0.2">
      <c r="A141" s="86" t="s">
        <v>54</v>
      </c>
      <c r="B141" s="43"/>
      <c r="C141" s="41" t="s">
        <v>83</v>
      </c>
      <c r="D141" s="41" t="s">
        <v>36</v>
      </c>
      <c r="E141" s="41" t="s">
        <v>38</v>
      </c>
      <c r="F141" s="41"/>
      <c r="G141" s="44">
        <f>G142+G144</f>
        <v>325.34800000000001</v>
      </c>
      <c r="H141" s="44">
        <f>H142+H144</f>
        <v>325.34800000000001</v>
      </c>
      <c r="I141" s="44">
        <f>I142+I144</f>
        <v>325.34800000000001</v>
      </c>
    </row>
    <row r="142" spans="1:12" x14ac:dyDescent="0.2">
      <c r="A142" s="87" t="s">
        <v>162</v>
      </c>
      <c r="B142" s="43"/>
      <c r="C142" s="45" t="s">
        <v>161</v>
      </c>
      <c r="D142" s="41" t="s">
        <v>36</v>
      </c>
      <c r="E142" s="41" t="s">
        <v>38</v>
      </c>
      <c r="F142" s="41"/>
      <c r="G142" s="44">
        <f>G143</f>
        <v>173.548</v>
      </c>
      <c r="H142" s="44">
        <f>H143</f>
        <v>173.548</v>
      </c>
      <c r="I142" s="44">
        <f>I143</f>
        <v>173.548</v>
      </c>
    </row>
    <row r="143" spans="1:12" ht="25.5" x14ac:dyDescent="0.2">
      <c r="A143" s="86" t="s">
        <v>80</v>
      </c>
      <c r="B143" s="43"/>
      <c r="C143" s="46" t="s">
        <v>84</v>
      </c>
      <c r="D143" s="41" t="s">
        <v>36</v>
      </c>
      <c r="E143" s="41" t="s">
        <v>38</v>
      </c>
      <c r="F143" s="41" t="s">
        <v>81</v>
      </c>
      <c r="G143" s="44">
        <f>'6'!G18</f>
        <v>173.548</v>
      </c>
      <c r="H143" s="44">
        <f>'6'!H18</f>
        <v>173.548</v>
      </c>
      <c r="I143" s="44">
        <f>'6'!I18</f>
        <v>173.548</v>
      </c>
    </row>
    <row r="144" spans="1:12" ht="27" customHeight="1" x14ac:dyDescent="0.2">
      <c r="A144" s="86" t="s">
        <v>55</v>
      </c>
      <c r="B144" s="47"/>
      <c r="C144" s="41" t="s">
        <v>85</v>
      </c>
      <c r="D144" s="41" t="s">
        <v>36</v>
      </c>
      <c r="E144" s="41" t="s">
        <v>38</v>
      </c>
      <c r="F144" s="48"/>
      <c r="G144" s="44">
        <f>G145</f>
        <v>151.80000000000001</v>
      </c>
      <c r="H144" s="44">
        <f>H145</f>
        <v>151.80000000000001</v>
      </c>
      <c r="I144" s="44">
        <f>I145</f>
        <v>151.80000000000001</v>
      </c>
    </row>
    <row r="145" spans="1:15" x14ac:dyDescent="0.2">
      <c r="A145" s="86" t="s">
        <v>56</v>
      </c>
      <c r="B145" s="47"/>
      <c r="C145" s="41" t="s">
        <v>85</v>
      </c>
      <c r="D145" s="41" t="s">
        <v>36</v>
      </c>
      <c r="E145" s="41" t="s">
        <v>38</v>
      </c>
      <c r="F145" s="41" t="s">
        <v>57</v>
      </c>
      <c r="G145" s="44">
        <f>'6'!G20</f>
        <v>151.80000000000001</v>
      </c>
      <c r="H145" s="44">
        <f>'6'!H20</f>
        <v>151.80000000000001</v>
      </c>
      <c r="I145" s="44">
        <f>'6'!I20</f>
        <v>151.80000000000001</v>
      </c>
    </row>
    <row r="146" spans="1:15" ht="39" customHeight="1" x14ac:dyDescent="0.25">
      <c r="A146" s="84" t="s">
        <v>17</v>
      </c>
      <c r="B146" s="43"/>
      <c r="C146" s="28" t="s">
        <v>15</v>
      </c>
      <c r="D146" s="38" t="s">
        <v>36</v>
      </c>
      <c r="E146" s="38" t="s">
        <v>39</v>
      </c>
      <c r="F146" s="28" t="s">
        <v>15</v>
      </c>
      <c r="G146" s="30">
        <f>G147+G152</f>
        <v>10294.986000000001</v>
      </c>
      <c r="H146" s="30">
        <f>H147+H152</f>
        <v>10282.485999999999</v>
      </c>
      <c r="I146" s="30">
        <f>I147+I152</f>
        <v>10317.186000000002</v>
      </c>
      <c r="J146" s="105"/>
      <c r="K146" s="105"/>
      <c r="L146" s="105"/>
      <c r="M146" s="104"/>
      <c r="N146" s="104"/>
      <c r="O146" s="104"/>
    </row>
    <row r="147" spans="1:15" x14ac:dyDescent="0.2">
      <c r="A147" s="88" t="s">
        <v>77</v>
      </c>
      <c r="B147" s="43"/>
      <c r="C147" s="41" t="s">
        <v>86</v>
      </c>
      <c r="D147" s="41" t="s">
        <v>36</v>
      </c>
      <c r="E147" s="41" t="s">
        <v>39</v>
      </c>
      <c r="F147" s="48" t="s">
        <v>15</v>
      </c>
      <c r="G147" s="51">
        <f t="shared" ref="G147:I150" si="19">G148</f>
        <v>1360.7</v>
      </c>
      <c r="H147" s="51">
        <f t="shared" si="19"/>
        <v>1360.8</v>
      </c>
      <c r="I147" s="51">
        <f t="shared" si="19"/>
        <v>1360.7</v>
      </c>
    </row>
    <row r="148" spans="1:15" x14ac:dyDescent="0.2">
      <c r="A148" s="86" t="s">
        <v>58</v>
      </c>
      <c r="B148" s="43"/>
      <c r="C148" s="41" t="s">
        <v>88</v>
      </c>
      <c r="D148" s="41" t="s">
        <v>36</v>
      </c>
      <c r="E148" s="41" t="s">
        <v>39</v>
      </c>
      <c r="F148" s="48" t="s">
        <v>15</v>
      </c>
      <c r="G148" s="51">
        <f t="shared" si="19"/>
        <v>1360.7</v>
      </c>
      <c r="H148" s="51">
        <f t="shared" si="19"/>
        <v>1360.8</v>
      </c>
      <c r="I148" s="51">
        <f t="shared" si="19"/>
        <v>1360.7</v>
      </c>
    </row>
    <row r="149" spans="1:15" x14ac:dyDescent="0.2">
      <c r="A149" s="87" t="s">
        <v>162</v>
      </c>
      <c r="B149" s="43"/>
      <c r="C149" s="45" t="s">
        <v>163</v>
      </c>
      <c r="D149" s="41" t="s">
        <v>36</v>
      </c>
      <c r="E149" s="41" t="s">
        <v>39</v>
      </c>
      <c r="F149" s="48"/>
      <c r="G149" s="51">
        <f t="shared" si="19"/>
        <v>1360.7</v>
      </c>
      <c r="H149" s="51">
        <f t="shared" si="19"/>
        <v>1360.8</v>
      </c>
      <c r="I149" s="51">
        <f t="shared" si="19"/>
        <v>1360.7</v>
      </c>
    </row>
    <row r="150" spans="1:15" ht="25.5" x14ac:dyDescent="0.2">
      <c r="A150" s="88" t="s">
        <v>60</v>
      </c>
      <c r="B150" s="43"/>
      <c r="C150" s="49" t="s">
        <v>87</v>
      </c>
      <c r="D150" s="49" t="s">
        <v>36</v>
      </c>
      <c r="E150" s="49" t="s">
        <v>39</v>
      </c>
      <c r="F150" s="50"/>
      <c r="G150" s="51">
        <f t="shared" si="19"/>
        <v>1360.7</v>
      </c>
      <c r="H150" s="51">
        <f t="shared" si="19"/>
        <v>1360.8</v>
      </c>
      <c r="I150" s="51">
        <f t="shared" si="19"/>
        <v>1360.7</v>
      </c>
    </row>
    <row r="151" spans="1:15" ht="26.25" customHeight="1" x14ac:dyDescent="0.2">
      <c r="A151" s="87" t="s">
        <v>217</v>
      </c>
      <c r="B151" s="47"/>
      <c r="C151" s="41" t="s">
        <v>87</v>
      </c>
      <c r="D151" s="41" t="s">
        <v>36</v>
      </c>
      <c r="E151" s="41" t="s">
        <v>39</v>
      </c>
      <c r="F151" s="48">
        <v>120</v>
      </c>
      <c r="G151" s="44">
        <f>'6'!G26</f>
        <v>1360.7</v>
      </c>
      <c r="H151" s="44">
        <f>'6'!H26</f>
        <v>1360.8</v>
      </c>
      <c r="I151" s="44">
        <f>'6'!I26</f>
        <v>1360.7</v>
      </c>
    </row>
    <row r="152" spans="1:15" ht="25.5" x14ac:dyDescent="0.2">
      <c r="A152" s="88" t="s">
        <v>59</v>
      </c>
      <c r="B152" s="52"/>
      <c r="C152" s="53" t="s">
        <v>83</v>
      </c>
      <c r="D152" s="53" t="s">
        <v>36</v>
      </c>
      <c r="E152" s="53" t="s">
        <v>39</v>
      </c>
      <c r="F152" s="54"/>
      <c r="G152" s="55">
        <f>G153+G155</f>
        <v>8934.2860000000001</v>
      </c>
      <c r="H152" s="55">
        <f>H153+H155</f>
        <v>8921.6859999999997</v>
      </c>
      <c r="I152" s="55">
        <f>I153+I155</f>
        <v>8956.4860000000008</v>
      </c>
    </row>
    <row r="153" spans="1:15" ht="25.5" x14ac:dyDescent="0.2">
      <c r="A153" s="88" t="s">
        <v>60</v>
      </c>
      <c r="B153" s="52"/>
      <c r="C153" s="57" t="s">
        <v>89</v>
      </c>
      <c r="D153" s="56" t="s">
        <v>36</v>
      </c>
      <c r="E153" s="56" t="s">
        <v>39</v>
      </c>
      <c r="F153" s="57" t="s">
        <v>15</v>
      </c>
      <c r="G153" s="58">
        <f>G154</f>
        <v>7073.1859999999997</v>
      </c>
      <c r="H153" s="58">
        <f>H154</f>
        <v>7073.1859999999997</v>
      </c>
      <c r="I153" s="58">
        <f>I154</f>
        <v>7073.1859999999997</v>
      </c>
    </row>
    <row r="154" spans="1:15" ht="25.5" x14ac:dyDescent="0.2">
      <c r="A154" s="87" t="s">
        <v>82</v>
      </c>
      <c r="B154" s="52"/>
      <c r="C154" s="59" t="s">
        <v>89</v>
      </c>
      <c r="D154" s="59" t="s">
        <v>36</v>
      </c>
      <c r="E154" s="59" t="s">
        <v>39</v>
      </c>
      <c r="F154" s="60">
        <v>120</v>
      </c>
      <c r="G154" s="44">
        <f>'6'!G29</f>
        <v>7073.1859999999997</v>
      </c>
      <c r="H154" s="44">
        <f>'6'!H29</f>
        <v>7073.1859999999997</v>
      </c>
      <c r="I154" s="44">
        <f>'6'!I29</f>
        <v>7073.1859999999997</v>
      </c>
    </row>
    <row r="155" spans="1:15" ht="25.5" x14ac:dyDescent="0.2">
      <c r="A155" s="87" t="s">
        <v>215</v>
      </c>
      <c r="B155" s="52"/>
      <c r="C155" s="61" t="s">
        <v>84</v>
      </c>
      <c r="D155" s="61" t="s">
        <v>36</v>
      </c>
      <c r="E155" s="61" t="s">
        <v>39</v>
      </c>
      <c r="F155" s="62"/>
      <c r="G155" s="63">
        <f>G156+G157</f>
        <v>1861.1</v>
      </c>
      <c r="H155" s="63">
        <f>H156+H157</f>
        <v>1848.5</v>
      </c>
      <c r="I155" s="63">
        <f>I156+I157</f>
        <v>1883.3000000000002</v>
      </c>
    </row>
    <row r="156" spans="1:15" ht="25.5" x14ac:dyDescent="0.2">
      <c r="A156" s="86" t="s">
        <v>80</v>
      </c>
      <c r="B156" s="52"/>
      <c r="C156" s="59" t="s">
        <v>84</v>
      </c>
      <c r="D156" s="59" t="s">
        <v>36</v>
      </c>
      <c r="E156" s="59" t="s">
        <v>39</v>
      </c>
      <c r="F156" s="59" t="s">
        <v>81</v>
      </c>
      <c r="G156" s="64">
        <f>'6'!G31</f>
        <v>1861.1</v>
      </c>
      <c r="H156" s="64">
        <f>'6'!H31</f>
        <v>1848.5</v>
      </c>
      <c r="I156" s="64">
        <f>'6'!I31</f>
        <v>1883.3000000000002</v>
      </c>
    </row>
    <row r="157" spans="1:15" x14ac:dyDescent="0.2">
      <c r="A157" s="89" t="s">
        <v>79</v>
      </c>
      <c r="B157" s="52"/>
      <c r="C157" s="59" t="s">
        <v>84</v>
      </c>
      <c r="D157" s="59" t="s">
        <v>36</v>
      </c>
      <c r="E157" s="59" t="s">
        <v>39</v>
      </c>
      <c r="F157" s="59" t="s">
        <v>210</v>
      </c>
      <c r="G157" s="64">
        <f>'6'!G32</f>
        <v>0</v>
      </c>
      <c r="H157" s="64">
        <f>'6'!H32</f>
        <v>0</v>
      </c>
      <c r="I157" s="64">
        <f>'6'!I32</f>
        <v>0</v>
      </c>
    </row>
    <row r="158" spans="1:15" ht="15" x14ac:dyDescent="0.25">
      <c r="A158" s="91" t="s">
        <v>18</v>
      </c>
      <c r="B158" s="54"/>
      <c r="C158" s="66"/>
      <c r="D158" s="65" t="s">
        <v>36</v>
      </c>
      <c r="E158" s="65" t="s">
        <v>40</v>
      </c>
      <c r="F158" s="66"/>
      <c r="G158" s="30">
        <f t="shared" ref="G158:I162" si="20">G159</f>
        <v>100</v>
      </c>
      <c r="H158" s="30">
        <f t="shared" si="20"/>
        <v>100</v>
      </c>
      <c r="I158" s="30">
        <f t="shared" si="20"/>
        <v>100</v>
      </c>
    </row>
    <row r="159" spans="1:15" x14ac:dyDescent="0.2">
      <c r="A159" s="88" t="s">
        <v>61</v>
      </c>
      <c r="B159" s="54"/>
      <c r="C159" s="54" t="s">
        <v>90</v>
      </c>
      <c r="D159" s="53" t="s">
        <v>36</v>
      </c>
      <c r="E159" s="53" t="s">
        <v>40</v>
      </c>
      <c r="F159" s="54"/>
      <c r="G159" s="44">
        <f t="shared" si="20"/>
        <v>100</v>
      </c>
      <c r="H159" s="44">
        <f t="shared" si="20"/>
        <v>100</v>
      </c>
      <c r="I159" s="44">
        <f t="shared" si="20"/>
        <v>100</v>
      </c>
    </row>
    <row r="160" spans="1:15" x14ac:dyDescent="0.2">
      <c r="A160" s="88" t="s">
        <v>78</v>
      </c>
      <c r="B160" s="54"/>
      <c r="C160" s="54" t="s">
        <v>91</v>
      </c>
      <c r="D160" s="53" t="s">
        <v>36</v>
      </c>
      <c r="E160" s="53" t="s">
        <v>40</v>
      </c>
      <c r="F160" s="54" t="s">
        <v>15</v>
      </c>
      <c r="G160" s="44">
        <f t="shared" si="20"/>
        <v>100</v>
      </c>
      <c r="H160" s="44">
        <f t="shared" si="20"/>
        <v>100</v>
      </c>
      <c r="I160" s="44">
        <f t="shared" si="20"/>
        <v>100</v>
      </c>
    </row>
    <row r="161" spans="1:9" x14ac:dyDescent="0.2">
      <c r="A161" s="88" t="s">
        <v>78</v>
      </c>
      <c r="B161" s="54"/>
      <c r="C161" s="54" t="s">
        <v>107</v>
      </c>
      <c r="D161" s="53" t="s">
        <v>36</v>
      </c>
      <c r="E161" s="53" t="s">
        <v>40</v>
      </c>
      <c r="F161" s="54"/>
      <c r="G161" s="44">
        <f t="shared" si="20"/>
        <v>100</v>
      </c>
      <c r="H161" s="44">
        <f t="shared" si="20"/>
        <v>100</v>
      </c>
      <c r="I161" s="44">
        <f t="shared" si="20"/>
        <v>100</v>
      </c>
    </row>
    <row r="162" spans="1:9" x14ac:dyDescent="0.2">
      <c r="A162" s="88" t="s">
        <v>62</v>
      </c>
      <c r="B162" s="54"/>
      <c r="C162" s="53" t="s">
        <v>92</v>
      </c>
      <c r="D162" s="53" t="s">
        <v>36</v>
      </c>
      <c r="E162" s="53" t="s">
        <v>40</v>
      </c>
      <c r="F162" s="53" t="s">
        <v>15</v>
      </c>
      <c r="G162" s="44">
        <f t="shared" si="20"/>
        <v>100</v>
      </c>
      <c r="H162" s="44">
        <f t="shared" si="20"/>
        <v>100</v>
      </c>
      <c r="I162" s="44">
        <f t="shared" si="20"/>
        <v>100</v>
      </c>
    </row>
    <row r="163" spans="1:9" x14ac:dyDescent="0.2">
      <c r="A163" s="88" t="s">
        <v>62</v>
      </c>
      <c r="B163" s="54"/>
      <c r="C163" s="53" t="s">
        <v>92</v>
      </c>
      <c r="D163" s="53" t="s">
        <v>36</v>
      </c>
      <c r="E163" s="53" t="s">
        <v>40</v>
      </c>
      <c r="F163" s="53" t="s">
        <v>63</v>
      </c>
      <c r="G163" s="44">
        <f>'6'!G38</f>
        <v>100</v>
      </c>
      <c r="H163" s="44">
        <f>'6'!H38</f>
        <v>100</v>
      </c>
      <c r="I163" s="44">
        <f>'6'!I38</f>
        <v>100</v>
      </c>
    </row>
    <row r="164" spans="1:9" x14ac:dyDescent="0.2">
      <c r="A164" s="91" t="s">
        <v>52</v>
      </c>
      <c r="B164" s="54"/>
      <c r="C164" s="53"/>
      <c r="D164" s="53"/>
      <c r="E164" s="53"/>
      <c r="F164" s="53"/>
      <c r="G164" s="71">
        <f t="shared" ref="G164:I168" si="21">G165</f>
        <v>200</v>
      </c>
      <c r="H164" s="71">
        <f t="shared" si="21"/>
        <v>0</v>
      </c>
      <c r="I164" s="71">
        <f t="shared" si="21"/>
        <v>0</v>
      </c>
    </row>
    <row r="165" spans="1:9" x14ac:dyDescent="0.2">
      <c r="A165" s="88" t="s">
        <v>61</v>
      </c>
      <c r="B165" s="54"/>
      <c r="C165" s="54" t="s">
        <v>90</v>
      </c>
      <c r="D165" s="53" t="s">
        <v>36</v>
      </c>
      <c r="E165" s="53" t="s">
        <v>53</v>
      </c>
      <c r="F165" s="53"/>
      <c r="G165" s="44">
        <f t="shared" si="21"/>
        <v>200</v>
      </c>
      <c r="H165" s="44">
        <f t="shared" si="21"/>
        <v>0</v>
      </c>
      <c r="I165" s="44">
        <f t="shared" si="21"/>
        <v>0</v>
      </c>
    </row>
    <row r="166" spans="1:9" x14ac:dyDescent="0.2">
      <c r="A166" s="88" t="s">
        <v>78</v>
      </c>
      <c r="B166" s="54"/>
      <c r="C166" s="54" t="s">
        <v>91</v>
      </c>
      <c r="D166" s="53" t="s">
        <v>36</v>
      </c>
      <c r="E166" s="53" t="s">
        <v>53</v>
      </c>
      <c r="F166" s="53"/>
      <c r="G166" s="44">
        <f t="shared" si="21"/>
        <v>200</v>
      </c>
      <c r="H166" s="44">
        <f t="shared" si="21"/>
        <v>0</v>
      </c>
      <c r="I166" s="44">
        <f t="shared" si="21"/>
        <v>0</v>
      </c>
    </row>
    <row r="167" spans="1:9" x14ac:dyDescent="0.2">
      <c r="A167" s="88" t="s">
        <v>78</v>
      </c>
      <c r="B167" s="54"/>
      <c r="C167" s="54" t="s">
        <v>107</v>
      </c>
      <c r="D167" s="53" t="s">
        <v>36</v>
      </c>
      <c r="E167" s="53" t="s">
        <v>53</v>
      </c>
      <c r="F167" s="53"/>
      <c r="G167" s="44">
        <f t="shared" si="21"/>
        <v>200</v>
      </c>
      <c r="H167" s="44">
        <f t="shared" si="21"/>
        <v>0</v>
      </c>
      <c r="I167" s="44">
        <f t="shared" si="21"/>
        <v>0</v>
      </c>
    </row>
    <row r="168" spans="1:9" x14ac:dyDescent="0.2">
      <c r="A168" s="88" t="s">
        <v>249</v>
      </c>
      <c r="B168" s="54"/>
      <c r="C168" s="54" t="s">
        <v>248</v>
      </c>
      <c r="D168" s="53" t="s">
        <v>36</v>
      </c>
      <c r="E168" s="53" t="s">
        <v>53</v>
      </c>
      <c r="F168" s="53"/>
      <c r="G168" s="44">
        <f t="shared" si="21"/>
        <v>200</v>
      </c>
      <c r="H168" s="44">
        <f t="shared" si="21"/>
        <v>0</v>
      </c>
      <c r="I168" s="44">
        <f t="shared" si="21"/>
        <v>0</v>
      </c>
    </row>
    <row r="169" spans="1:9" ht="25.5" x14ac:dyDescent="0.2">
      <c r="A169" s="86" t="s">
        <v>80</v>
      </c>
      <c r="B169" s="54"/>
      <c r="C169" s="54" t="s">
        <v>248</v>
      </c>
      <c r="D169" s="53" t="s">
        <v>36</v>
      </c>
      <c r="E169" s="53" t="s">
        <v>53</v>
      </c>
      <c r="F169" s="53" t="s">
        <v>81</v>
      </c>
      <c r="G169" s="44">
        <f>'6'!G44</f>
        <v>200</v>
      </c>
      <c r="H169" s="44">
        <f>'6'!H44</f>
        <v>0</v>
      </c>
      <c r="I169" s="44">
        <f>'6'!I44</f>
        <v>0</v>
      </c>
    </row>
    <row r="170" spans="1:9" ht="15.75" customHeight="1" x14ac:dyDescent="0.25">
      <c r="A170" s="84" t="s">
        <v>23</v>
      </c>
      <c r="B170" s="43"/>
      <c r="C170" s="38"/>
      <c r="D170" s="38" t="s">
        <v>36</v>
      </c>
      <c r="E170" s="38" t="s">
        <v>41</v>
      </c>
      <c r="F170" s="38"/>
      <c r="G170" s="30">
        <f t="shared" ref="G170:I172" si="22">G171</f>
        <v>511.1</v>
      </c>
      <c r="H170" s="30">
        <f t="shared" si="22"/>
        <v>520.29999999999995</v>
      </c>
      <c r="I170" s="30">
        <f t="shared" si="22"/>
        <v>527.1</v>
      </c>
    </row>
    <row r="171" spans="1:9" x14ac:dyDescent="0.2">
      <c r="A171" s="88" t="s">
        <v>61</v>
      </c>
      <c r="B171" s="54"/>
      <c r="C171" s="53" t="s">
        <v>90</v>
      </c>
      <c r="D171" s="53" t="s">
        <v>36</v>
      </c>
      <c r="E171" s="53" t="s">
        <v>41</v>
      </c>
      <c r="F171" s="41"/>
      <c r="G171" s="44">
        <f t="shared" si="22"/>
        <v>511.1</v>
      </c>
      <c r="H171" s="44">
        <f t="shared" si="22"/>
        <v>520.29999999999995</v>
      </c>
      <c r="I171" s="44">
        <f t="shared" si="22"/>
        <v>527.1</v>
      </c>
    </row>
    <row r="172" spans="1:9" x14ac:dyDescent="0.2">
      <c r="A172" s="88" t="s">
        <v>78</v>
      </c>
      <c r="B172" s="54"/>
      <c r="C172" s="53" t="s">
        <v>91</v>
      </c>
      <c r="D172" s="53" t="s">
        <v>36</v>
      </c>
      <c r="E172" s="53" t="s">
        <v>41</v>
      </c>
      <c r="F172" s="41"/>
      <c r="G172" s="44">
        <f t="shared" si="22"/>
        <v>511.1</v>
      </c>
      <c r="H172" s="44">
        <f t="shared" si="22"/>
        <v>520.29999999999995</v>
      </c>
      <c r="I172" s="44">
        <f t="shared" si="22"/>
        <v>527.1</v>
      </c>
    </row>
    <row r="173" spans="1:9" x14ac:dyDescent="0.2">
      <c r="A173" s="88" t="s">
        <v>78</v>
      </c>
      <c r="B173" s="54"/>
      <c r="C173" s="53" t="s">
        <v>107</v>
      </c>
      <c r="D173" s="53" t="s">
        <v>36</v>
      </c>
      <c r="E173" s="53" t="s">
        <v>41</v>
      </c>
      <c r="F173" s="41"/>
      <c r="G173" s="44">
        <f>G174+G177+G179+G181+G183+G185+G187+G189+G191+G193</f>
        <v>511.1</v>
      </c>
      <c r="H173" s="44">
        <f>H174+H177+H179+H181+H183+H185+H187+H189+H191+H193</f>
        <v>520.29999999999995</v>
      </c>
      <c r="I173" s="44">
        <f>I174+I177+I179+I181+I183+I185+I187+I189+I191+I193</f>
        <v>527.1</v>
      </c>
    </row>
    <row r="174" spans="1:9" ht="25.5" x14ac:dyDescent="0.2">
      <c r="A174" s="88" t="s">
        <v>218</v>
      </c>
      <c r="B174" s="54"/>
      <c r="C174" s="59" t="s">
        <v>93</v>
      </c>
      <c r="D174" s="59" t="s">
        <v>36</v>
      </c>
      <c r="E174" s="59" t="s">
        <v>41</v>
      </c>
      <c r="F174" s="60"/>
      <c r="G174" s="44">
        <f>G175+G176</f>
        <v>72.8</v>
      </c>
      <c r="H174" s="44">
        <f>H175+H176</f>
        <v>72.8</v>
      </c>
      <c r="I174" s="44">
        <f>I175+I176</f>
        <v>72.8</v>
      </c>
    </row>
    <row r="175" spans="1:9" ht="25.5" x14ac:dyDescent="0.2">
      <c r="A175" s="86" t="s">
        <v>80</v>
      </c>
      <c r="B175" s="60"/>
      <c r="C175" s="59" t="s">
        <v>93</v>
      </c>
      <c r="D175" s="59" t="s">
        <v>36</v>
      </c>
      <c r="E175" s="59" t="s">
        <v>41</v>
      </c>
      <c r="F175" s="60">
        <v>240</v>
      </c>
      <c r="G175" s="44">
        <f>'6'!G50</f>
        <v>71.8</v>
      </c>
      <c r="H175" s="44">
        <f>'6'!H50</f>
        <v>71.8</v>
      </c>
      <c r="I175" s="44">
        <f>'6'!I50</f>
        <v>71.8</v>
      </c>
    </row>
    <row r="176" spans="1:9" x14ac:dyDescent="0.2">
      <c r="A176" s="89" t="s">
        <v>79</v>
      </c>
      <c r="B176" s="60"/>
      <c r="C176" s="59" t="s">
        <v>93</v>
      </c>
      <c r="D176" s="59" t="s">
        <v>36</v>
      </c>
      <c r="E176" s="59" t="s">
        <v>41</v>
      </c>
      <c r="F176" s="60">
        <v>850</v>
      </c>
      <c r="G176" s="44">
        <f>'6'!G51</f>
        <v>1</v>
      </c>
      <c r="H176" s="44">
        <f>'6'!H51</f>
        <v>1</v>
      </c>
      <c r="I176" s="44">
        <f>'6'!I51</f>
        <v>1</v>
      </c>
    </row>
    <row r="177" spans="1:9" x14ac:dyDescent="0.2">
      <c r="A177" s="86" t="s">
        <v>50</v>
      </c>
      <c r="B177" s="43"/>
      <c r="C177" s="59" t="s">
        <v>94</v>
      </c>
      <c r="D177" s="41" t="s">
        <v>36</v>
      </c>
      <c r="E177" s="41" t="s">
        <v>41</v>
      </c>
      <c r="F177" s="60"/>
      <c r="G177" s="44">
        <f>G178</f>
        <v>150</v>
      </c>
      <c r="H177" s="44">
        <f>H178</f>
        <v>100</v>
      </c>
      <c r="I177" s="44">
        <f>I178</f>
        <v>100</v>
      </c>
    </row>
    <row r="178" spans="1:9" ht="25.5" x14ac:dyDescent="0.2">
      <c r="A178" s="86" t="s">
        <v>80</v>
      </c>
      <c r="B178" s="43"/>
      <c r="C178" s="59" t="s">
        <v>94</v>
      </c>
      <c r="D178" s="41" t="s">
        <v>36</v>
      </c>
      <c r="E178" s="41" t="s">
        <v>41</v>
      </c>
      <c r="F178" s="60">
        <v>240</v>
      </c>
      <c r="G178" s="44">
        <f>'6'!G53</f>
        <v>150</v>
      </c>
      <c r="H178" s="44">
        <f>'6'!H53</f>
        <v>100</v>
      </c>
      <c r="I178" s="44">
        <f>'6'!I53</f>
        <v>100</v>
      </c>
    </row>
    <row r="179" spans="1:9" ht="17.25" customHeight="1" x14ac:dyDescent="0.2">
      <c r="A179" s="86" t="s">
        <v>219</v>
      </c>
      <c r="B179" s="68"/>
      <c r="C179" s="59" t="s">
        <v>95</v>
      </c>
      <c r="D179" s="41" t="s">
        <v>36</v>
      </c>
      <c r="E179" s="41" t="s">
        <v>41</v>
      </c>
      <c r="F179" s="60"/>
      <c r="G179" s="44">
        <f>G180</f>
        <v>50</v>
      </c>
      <c r="H179" s="44">
        <f>H180</f>
        <v>50</v>
      </c>
      <c r="I179" s="44">
        <f>I180</f>
        <v>50</v>
      </c>
    </row>
    <row r="180" spans="1:9" ht="25.5" x14ac:dyDescent="0.2">
      <c r="A180" s="86" t="s">
        <v>80</v>
      </c>
      <c r="B180" s="68"/>
      <c r="C180" s="59" t="s">
        <v>95</v>
      </c>
      <c r="D180" s="41" t="s">
        <v>36</v>
      </c>
      <c r="E180" s="41" t="s">
        <v>41</v>
      </c>
      <c r="F180" s="60">
        <v>240</v>
      </c>
      <c r="G180" s="44">
        <f>'6'!G55</f>
        <v>50</v>
      </c>
      <c r="H180" s="44">
        <f>'6'!H55</f>
        <v>50</v>
      </c>
      <c r="I180" s="44">
        <f>'6'!I55</f>
        <v>50</v>
      </c>
    </row>
    <row r="181" spans="1:9" ht="25.5" x14ac:dyDescent="0.2">
      <c r="A181" s="86" t="s">
        <v>209</v>
      </c>
      <c r="B181" s="68"/>
      <c r="C181" s="59" t="s">
        <v>208</v>
      </c>
      <c r="D181" s="41" t="s">
        <v>36</v>
      </c>
      <c r="E181" s="41" t="s">
        <v>41</v>
      </c>
      <c r="F181" s="60"/>
      <c r="G181" s="44">
        <f>G182</f>
        <v>0</v>
      </c>
      <c r="H181" s="44">
        <f>H182</f>
        <v>50</v>
      </c>
      <c r="I181" s="44">
        <f>I182</f>
        <v>50</v>
      </c>
    </row>
    <row r="182" spans="1:9" ht="25.5" x14ac:dyDescent="0.2">
      <c r="A182" s="86" t="s">
        <v>80</v>
      </c>
      <c r="B182" s="43"/>
      <c r="C182" s="59" t="s">
        <v>208</v>
      </c>
      <c r="D182" s="41" t="s">
        <v>36</v>
      </c>
      <c r="E182" s="41" t="s">
        <v>41</v>
      </c>
      <c r="F182" s="60">
        <v>240</v>
      </c>
      <c r="G182" s="44">
        <f>'6'!G56</f>
        <v>0</v>
      </c>
      <c r="H182" s="44">
        <f>'6'!H56</f>
        <v>50</v>
      </c>
      <c r="I182" s="44">
        <f>'6'!I56</f>
        <v>50</v>
      </c>
    </row>
    <row r="183" spans="1:9" ht="13.5" customHeight="1" x14ac:dyDescent="0.2">
      <c r="A183" s="86" t="s">
        <v>220</v>
      </c>
      <c r="B183" s="43"/>
      <c r="C183" s="59" t="s">
        <v>96</v>
      </c>
      <c r="D183" s="41" t="s">
        <v>36</v>
      </c>
      <c r="E183" s="41" t="s">
        <v>41</v>
      </c>
      <c r="F183" s="60"/>
      <c r="G183" s="44">
        <f>G184</f>
        <v>0</v>
      </c>
      <c r="H183" s="44">
        <f>H184</f>
        <v>0</v>
      </c>
      <c r="I183" s="44">
        <f>I184</f>
        <v>0</v>
      </c>
    </row>
    <row r="184" spans="1:9" ht="30" customHeight="1" x14ac:dyDescent="0.2">
      <c r="A184" s="86" t="s">
        <v>80</v>
      </c>
      <c r="B184" s="43"/>
      <c r="C184" s="59" t="s">
        <v>96</v>
      </c>
      <c r="D184" s="41" t="s">
        <v>36</v>
      </c>
      <c r="E184" s="41" t="s">
        <v>41</v>
      </c>
      <c r="F184" s="60">
        <v>240</v>
      </c>
      <c r="G184" s="44">
        <f>'6'!G58</f>
        <v>0</v>
      </c>
      <c r="H184" s="44">
        <f>'6'!H58</f>
        <v>0</v>
      </c>
      <c r="I184" s="44">
        <f>'6'!I58</f>
        <v>0</v>
      </c>
    </row>
    <row r="185" spans="1:9" ht="27.6" customHeight="1" x14ac:dyDescent="0.2">
      <c r="A185" s="86" t="s">
        <v>64</v>
      </c>
      <c r="B185" s="43"/>
      <c r="C185" s="59" t="s">
        <v>97</v>
      </c>
      <c r="D185" s="41" t="s">
        <v>36</v>
      </c>
      <c r="E185" s="41" t="s">
        <v>41</v>
      </c>
      <c r="F185" s="60"/>
      <c r="G185" s="44">
        <f>G186</f>
        <v>7</v>
      </c>
      <c r="H185" s="44">
        <f>H186</f>
        <v>7.3</v>
      </c>
      <c r="I185" s="44">
        <f>I186</f>
        <v>7.6</v>
      </c>
    </row>
    <row r="186" spans="1:9" x14ac:dyDescent="0.2">
      <c r="A186" s="89" t="s">
        <v>79</v>
      </c>
      <c r="B186" s="43"/>
      <c r="C186" s="59" t="s">
        <v>97</v>
      </c>
      <c r="D186" s="41" t="s">
        <v>36</v>
      </c>
      <c r="E186" s="41" t="s">
        <v>41</v>
      </c>
      <c r="F186" s="60">
        <v>850</v>
      </c>
      <c r="G186" s="44">
        <f>'6'!G61</f>
        <v>7</v>
      </c>
      <c r="H186" s="44">
        <f>'6'!H61</f>
        <v>7.3</v>
      </c>
      <c r="I186" s="44">
        <f>'6'!I61</f>
        <v>7.6</v>
      </c>
    </row>
    <row r="187" spans="1:9" ht="25.5" x14ac:dyDescent="0.2">
      <c r="A187" s="86" t="s">
        <v>65</v>
      </c>
      <c r="B187" s="43"/>
      <c r="C187" s="59" t="s">
        <v>98</v>
      </c>
      <c r="D187" s="41" t="s">
        <v>36</v>
      </c>
      <c r="E187" s="41" t="s">
        <v>41</v>
      </c>
      <c r="F187" s="60"/>
      <c r="G187" s="44">
        <f>G188</f>
        <v>197.3</v>
      </c>
      <c r="H187" s="44">
        <f>H188</f>
        <v>203.2</v>
      </c>
      <c r="I187" s="44">
        <f>I188</f>
        <v>209.7</v>
      </c>
    </row>
    <row r="188" spans="1:9" ht="25.5" x14ac:dyDescent="0.2">
      <c r="A188" s="86" t="s">
        <v>80</v>
      </c>
      <c r="B188" s="43"/>
      <c r="C188" s="59" t="s">
        <v>98</v>
      </c>
      <c r="D188" s="41" t="s">
        <v>36</v>
      </c>
      <c r="E188" s="41" t="s">
        <v>41</v>
      </c>
      <c r="F188" s="60">
        <v>240</v>
      </c>
      <c r="G188" s="44">
        <f>'6'!G63</f>
        <v>197.3</v>
      </c>
      <c r="H188" s="44">
        <f>'6'!H63</f>
        <v>203.2</v>
      </c>
      <c r="I188" s="44">
        <f>'6'!I63</f>
        <v>209.7</v>
      </c>
    </row>
    <row r="189" spans="1:9" ht="51" x14ac:dyDescent="0.2">
      <c r="A189" s="89" t="s">
        <v>221</v>
      </c>
      <c r="B189" s="43"/>
      <c r="C189" s="59" t="s">
        <v>101</v>
      </c>
      <c r="D189" s="41" t="s">
        <v>36</v>
      </c>
      <c r="E189" s="41" t="s">
        <v>41</v>
      </c>
      <c r="F189" s="60"/>
      <c r="G189" s="44">
        <f>G190</f>
        <v>24</v>
      </c>
      <c r="H189" s="44">
        <f>H190</f>
        <v>24</v>
      </c>
      <c r="I189" s="44">
        <f>I190</f>
        <v>24</v>
      </c>
    </row>
    <row r="190" spans="1:9" x14ac:dyDescent="0.2">
      <c r="A190" s="86" t="s">
        <v>56</v>
      </c>
      <c r="B190" s="43"/>
      <c r="C190" s="59" t="s">
        <v>101</v>
      </c>
      <c r="D190" s="41" t="s">
        <v>36</v>
      </c>
      <c r="E190" s="41" t="s">
        <v>41</v>
      </c>
      <c r="F190" s="60">
        <v>540</v>
      </c>
      <c r="G190" s="44">
        <f>'6'!G65</f>
        <v>24</v>
      </c>
      <c r="H190" s="44">
        <f>'6'!H65</f>
        <v>24</v>
      </c>
      <c r="I190" s="44">
        <f>'6'!I65</f>
        <v>24</v>
      </c>
    </row>
    <row r="191" spans="1:9" x14ac:dyDescent="0.2">
      <c r="A191" s="86" t="s">
        <v>67</v>
      </c>
      <c r="B191" s="43"/>
      <c r="C191" s="59" t="s">
        <v>100</v>
      </c>
      <c r="D191" s="41" t="s">
        <v>36</v>
      </c>
      <c r="E191" s="41" t="s">
        <v>41</v>
      </c>
      <c r="F191" s="60"/>
      <c r="G191" s="44">
        <f>G192</f>
        <v>10</v>
      </c>
      <c r="H191" s="44">
        <f>H192</f>
        <v>10</v>
      </c>
      <c r="I191" s="44">
        <f>I192</f>
        <v>10</v>
      </c>
    </row>
    <row r="192" spans="1:9" ht="25.5" x14ac:dyDescent="0.2">
      <c r="A192" s="86" t="s">
        <v>80</v>
      </c>
      <c r="B192" s="43"/>
      <c r="C192" s="59" t="s">
        <v>100</v>
      </c>
      <c r="D192" s="41" t="s">
        <v>36</v>
      </c>
      <c r="E192" s="41" t="s">
        <v>41</v>
      </c>
      <c r="F192" s="60">
        <v>240</v>
      </c>
      <c r="G192" s="44">
        <f>'6'!G67</f>
        <v>10</v>
      </c>
      <c r="H192" s="44">
        <f>'6'!H67</f>
        <v>10</v>
      </c>
      <c r="I192" s="44">
        <f>'6'!I67</f>
        <v>10</v>
      </c>
    </row>
    <row r="193" spans="1:9" ht="25.5" x14ac:dyDescent="0.2">
      <c r="A193" s="86" t="s">
        <v>66</v>
      </c>
      <c r="B193" s="43"/>
      <c r="C193" s="59" t="s">
        <v>99</v>
      </c>
      <c r="D193" s="41" t="s">
        <v>36</v>
      </c>
      <c r="E193" s="41" t="s">
        <v>41</v>
      </c>
      <c r="F193" s="60"/>
      <c r="G193" s="44">
        <f>G194</f>
        <v>0</v>
      </c>
      <c r="H193" s="44">
        <f>H194</f>
        <v>3</v>
      </c>
      <c r="I193" s="44">
        <f>I194</f>
        <v>3</v>
      </c>
    </row>
    <row r="194" spans="1:9" ht="25.5" x14ac:dyDescent="0.2">
      <c r="A194" s="86" t="s">
        <v>80</v>
      </c>
      <c r="B194" s="43"/>
      <c r="C194" s="59" t="s">
        <v>99</v>
      </c>
      <c r="D194" s="41" t="s">
        <v>36</v>
      </c>
      <c r="E194" s="41" t="s">
        <v>41</v>
      </c>
      <c r="F194" s="60">
        <v>240</v>
      </c>
      <c r="G194" s="44">
        <f>'6'!G69</f>
        <v>0</v>
      </c>
      <c r="H194" s="44">
        <f>'6'!H69</f>
        <v>3</v>
      </c>
      <c r="I194" s="44">
        <f>'6'!I69</f>
        <v>3</v>
      </c>
    </row>
    <row r="195" spans="1:9" x14ac:dyDescent="0.2">
      <c r="A195" s="84" t="s">
        <v>13</v>
      </c>
      <c r="B195" s="43"/>
      <c r="C195" s="70"/>
      <c r="D195" s="70" t="s">
        <v>42</v>
      </c>
      <c r="E195" s="70" t="s">
        <v>37</v>
      </c>
      <c r="F195" s="70"/>
      <c r="G195" s="44">
        <f t="shared" ref="G195:H197" si="23">G196</f>
        <v>257.10000000000002</v>
      </c>
      <c r="H195" s="44">
        <f t="shared" si="23"/>
        <v>266.39999999999998</v>
      </c>
      <c r="I195" s="44"/>
    </row>
    <row r="196" spans="1:9" x14ac:dyDescent="0.2">
      <c r="A196" s="86" t="s">
        <v>19</v>
      </c>
      <c r="B196" s="43"/>
      <c r="C196" s="45"/>
      <c r="D196" s="45" t="s">
        <v>42</v>
      </c>
      <c r="E196" s="45" t="s">
        <v>38</v>
      </c>
      <c r="F196" s="45"/>
      <c r="G196" s="44">
        <f t="shared" si="23"/>
        <v>257.10000000000002</v>
      </c>
      <c r="H196" s="44">
        <f t="shared" si="23"/>
        <v>266.39999999999998</v>
      </c>
      <c r="I196" s="44"/>
    </row>
    <row r="197" spans="1:9" x14ac:dyDescent="0.2">
      <c r="A197" s="88" t="s">
        <v>61</v>
      </c>
      <c r="B197" s="43"/>
      <c r="C197" s="54" t="s">
        <v>90</v>
      </c>
      <c r="D197" s="45" t="s">
        <v>42</v>
      </c>
      <c r="E197" s="45" t="s">
        <v>38</v>
      </c>
      <c r="F197" s="45"/>
      <c r="G197" s="44">
        <f t="shared" si="23"/>
        <v>257.10000000000002</v>
      </c>
      <c r="H197" s="44">
        <f t="shared" si="23"/>
        <v>266.39999999999998</v>
      </c>
      <c r="I197" s="44"/>
    </row>
    <row r="198" spans="1:9" x14ac:dyDescent="0.2">
      <c r="A198" s="88" t="s">
        <v>78</v>
      </c>
      <c r="B198" s="43"/>
      <c r="C198" s="54" t="s">
        <v>91</v>
      </c>
      <c r="D198" s="45" t="s">
        <v>42</v>
      </c>
      <c r="E198" s="45" t="s">
        <v>38</v>
      </c>
      <c r="F198" s="45"/>
      <c r="G198" s="44">
        <f>G199</f>
        <v>257.10000000000002</v>
      </c>
      <c r="H198" s="44">
        <f>H199</f>
        <v>266.39999999999998</v>
      </c>
      <c r="I198" s="44"/>
    </row>
    <row r="199" spans="1:9" ht="25.5" x14ac:dyDescent="0.2">
      <c r="A199" s="86" t="s">
        <v>33</v>
      </c>
      <c r="B199" s="43"/>
      <c r="C199" s="60" t="s">
        <v>102</v>
      </c>
      <c r="D199" s="45" t="s">
        <v>42</v>
      </c>
      <c r="E199" s="45" t="s">
        <v>38</v>
      </c>
      <c r="F199" s="74"/>
      <c r="G199" s="44">
        <f>SUM(G200:G201)</f>
        <v>257.10000000000002</v>
      </c>
      <c r="H199" s="44">
        <f>SUM(H200:H201)</f>
        <v>266.39999999999998</v>
      </c>
      <c r="I199" s="44"/>
    </row>
    <row r="200" spans="1:9" ht="25.5" x14ac:dyDescent="0.2">
      <c r="A200" s="87" t="s">
        <v>82</v>
      </c>
      <c r="B200" s="43"/>
      <c r="C200" s="54" t="s">
        <v>102</v>
      </c>
      <c r="D200" s="45" t="s">
        <v>42</v>
      </c>
      <c r="E200" s="45" t="s">
        <v>38</v>
      </c>
      <c r="F200" s="60">
        <v>120</v>
      </c>
      <c r="G200" s="44">
        <f>'6'!G82</f>
        <v>233.4</v>
      </c>
      <c r="H200" s="44">
        <f>'6'!H82</f>
        <v>242.7</v>
      </c>
      <c r="I200" s="44"/>
    </row>
    <row r="201" spans="1:9" ht="25.5" x14ac:dyDescent="0.2">
      <c r="A201" s="86" t="s">
        <v>80</v>
      </c>
      <c r="B201" s="43"/>
      <c r="C201" s="54" t="s">
        <v>102</v>
      </c>
      <c r="D201" s="45" t="s">
        <v>42</v>
      </c>
      <c r="E201" s="45" t="s">
        <v>38</v>
      </c>
      <c r="F201" s="60">
        <v>240</v>
      </c>
      <c r="G201" s="44">
        <f>'6'!G83</f>
        <v>23.7</v>
      </c>
      <c r="H201" s="44">
        <f>'6'!H83</f>
        <v>23.7</v>
      </c>
      <c r="I201" s="44"/>
    </row>
    <row r="202" spans="1:9" ht="15" x14ac:dyDescent="0.25">
      <c r="A202" s="84" t="s">
        <v>7</v>
      </c>
      <c r="B202" s="32">
        <v>911</v>
      </c>
      <c r="C202" s="70"/>
      <c r="D202" s="70" t="s">
        <v>45</v>
      </c>
      <c r="E202" s="70" t="s">
        <v>37</v>
      </c>
      <c r="F202" s="60"/>
      <c r="G202" s="30">
        <f>G203+G211</f>
        <v>746.57999999999993</v>
      </c>
      <c r="H202" s="30">
        <f>H203+H211</f>
        <v>347.38</v>
      </c>
      <c r="I202" s="30">
        <f>I203+I211</f>
        <v>228.78</v>
      </c>
    </row>
    <row r="203" spans="1:9" x14ac:dyDescent="0.2">
      <c r="A203" s="86" t="s">
        <v>21</v>
      </c>
      <c r="B203" s="72"/>
      <c r="C203" s="41"/>
      <c r="D203" s="77" t="s">
        <v>45</v>
      </c>
      <c r="E203" s="77" t="s">
        <v>36</v>
      </c>
      <c r="F203" s="60"/>
      <c r="G203" s="44">
        <f t="shared" ref="G203:I205" si="24">G204</f>
        <v>228.78</v>
      </c>
      <c r="H203" s="44">
        <f t="shared" si="24"/>
        <v>228.78</v>
      </c>
      <c r="I203" s="44">
        <f t="shared" si="24"/>
        <v>228.78</v>
      </c>
    </row>
    <row r="204" spans="1:9" x14ac:dyDescent="0.2">
      <c r="A204" s="88" t="s">
        <v>61</v>
      </c>
      <c r="B204" s="72"/>
      <c r="C204" s="54" t="s">
        <v>90</v>
      </c>
      <c r="D204" s="41" t="s">
        <v>45</v>
      </c>
      <c r="E204" s="41" t="s">
        <v>36</v>
      </c>
      <c r="F204" s="41"/>
      <c r="G204" s="44">
        <f t="shared" si="24"/>
        <v>228.78</v>
      </c>
      <c r="H204" s="44">
        <f t="shared" si="24"/>
        <v>228.78</v>
      </c>
      <c r="I204" s="44">
        <f t="shared" si="24"/>
        <v>228.78</v>
      </c>
    </row>
    <row r="205" spans="1:9" x14ac:dyDescent="0.2">
      <c r="A205" s="88" t="s">
        <v>165</v>
      </c>
      <c r="B205" s="72"/>
      <c r="C205" s="78" t="s">
        <v>91</v>
      </c>
      <c r="D205" s="41" t="s">
        <v>45</v>
      </c>
      <c r="E205" s="41" t="s">
        <v>36</v>
      </c>
      <c r="F205" s="41"/>
      <c r="G205" s="44">
        <f t="shared" si="24"/>
        <v>228.78</v>
      </c>
      <c r="H205" s="44">
        <f t="shared" si="24"/>
        <v>228.78</v>
      </c>
      <c r="I205" s="44">
        <f t="shared" si="24"/>
        <v>228.78</v>
      </c>
    </row>
    <row r="206" spans="1:9" x14ac:dyDescent="0.2">
      <c r="A206" s="88" t="s">
        <v>165</v>
      </c>
      <c r="B206" s="72"/>
      <c r="C206" s="78" t="s">
        <v>107</v>
      </c>
      <c r="D206" s="41" t="s">
        <v>45</v>
      </c>
      <c r="E206" s="41" t="s">
        <v>36</v>
      </c>
      <c r="F206" s="41"/>
      <c r="G206" s="44">
        <f>G207+G209</f>
        <v>228.78</v>
      </c>
      <c r="H206" s="44">
        <f>H207+H209</f>
        <v>228.78</v>
      </c>
      <c r="I206" s="44">
        <f>I207+I209</f>
        <v>228.78</v>
      </c>
    </row>
    <row r="207" spans="1:9" x14ac:dyDescent="0.2">
      <c r="A207" s="88" t="s">
        <v>175</v>
      </c>
      <c r="B207" s="72"/>
      <c r="C207" s="76" t="s">
        <v>172</v>
      </c>
      <c r="D207" s="41" t="s">
        <v>45</v>
      </c>
      <c r="E207" s="41" t="s">
        <v>36</v>
      </c>
      <c r="F207" s="41"/>
      <c r="G207" s="44">
        <f>G208</f>
        <v>0</v>
      </c>
      <c r="H207" s="44">
        <f>H208</f>
        <v>0</v>
      </c>
      <c r="I207" s="44">
        <f>I208</f>
        <v>0</v>
      </c>
    </row>
    <row r="208" spans="1:9" ht="25.5" hidden="1" x14ac:dyDescent="0.2">
      <c r="A208" s="86" t="s">
        <v>80</v>
      </c>
      <c r="B208" s="72"/>
      <c r="C208" s="76" t="s">
        <v>172</v>
      </c>
      <c r="D208" s="41" t="s">
        <v>45</v>
      </c>
      <c r="E208" s="41" t="s">
        <v>36</v>
      </c>
      <c r="F208" s="46" t="s">
        <v>81</v>
      </c>
      <c r="G208" s="44"/>
      <c r="H208" s="44"/>
      <c r="I208" s="44"/>
    </row>
    <row r="209" spans="1:9" x14ac:dyDescent="0.2">
      <c r="A209" s="88" t="s">
        <v>228</v>
      </c>
      <c r="B209" s="72"/>
      <c r="C209" s="54" t="s">
        <v>109</v>
      </c>
      <c r="D209" s="41" t="s">
        <v>45</v>
      </c>
      <c r="E209" s="41" t="s">
        <v>36</v>
      </c>
      <c r="F209" s="46"/>
      <c r="G209" s="44">
        <f>G210</f>
        <v>228.78</v>
      </c>
      <c r="H209" s="44">
        <f>H210</f>
        <v>228.78</v>
      </c>
      <c r="I209" s="44">
        <f>I210</f>
        <v>228.78</v>
      </c>
    </row>
    <row r="210" spans="1:9" ht="27" customHeight="1" x14ac:dyDescent="0.2">
      <c r="A210" s="86" t="s">
        <v>80</v>
      </c>
      <c r="B210" s="43"/>
      <c r="C210" s="60" t="s">
        <v>109</v>
      </c>
      <c r="D210" s="41" t="s">
        <v>45</v>
      </c>
      <c r="E210" s="41" t="s">
        <v>36</v>
      </c>
      <c r="F210" s="46" t="s">
        <v>81</v>
      </c>
      <c r="G210" s="44">
        <v>228.78</v>
      </c>
      <c r="H210" s="44">
        <v>228.78</v>
      </c>
      <c r="I210" s="44">
        <v>228.78</v>
      </c>
    </row>
    <row r="211" spans="1:9" ht="15" x14ac:dyDescent="0.25">
      <c r="A211" s="84" t="s">
        <v>22</v>
      </c>
      <c r="B211" s="32">
        <v>911</v>
      </c>
      <c r="C211" s="41"/>
      <c r="D211" s="77" t="s">
        <v>45</v>
      </c>
      <c r="E211" s="77" t="s">
        <v>38</v>
      </c>
      <c r="F211" s="60"/>
      <c r="G211" s="30">
        <f t="shared" ref="G211:I214" si="25">G212</f>
        <v>517.79999999999995</v>
      </c>
      <c r="H211" s="30">
        <f t="shared" si="25"/>
        <v>118.6</v>
      </c>
      <c r="I211" s="30">
        <f t="shared" si="25"/>
        <v>0</v>
      </c>
    </row>
    <row r="212" spans="1:9" x14ac:dyDescent="0.2">
      <c r="A212" s="88" t="s">
        <v>61</v>
      </c>
      <c r="B212" s="43"/>
      <c r="C212" s="54" t="s">
        <v>90</v>
      </c>
      <c r="D212" s="41" t="s">
        <v>45</v>
      </c>
      <c r="E212" s="45" t="s">
        <v>38</v>
      </c>
      <c r="F212" s="41"/>
      <c r="G212" s="44">
        <f t="shared" si="25"/>
        <v>517.79999999999995</v>
      </c>
      <c r="H212" s="44">
        <f t="shared" si="25"/>
        <v>118.6</v>
      </c>
      <c r="I212" s="44">
        <f t="shared" si="25"/>
        <v>0</v>
      </c>
    </row>
    <row r="213" spans="1:9" x14ac:dyDescent="0.2">
      <c r="A213" s="88" t="s">
        <v>165</v>
      </c>
      <c r="B213" s="43"/>
      <c r="C213" s="78" t="s">
        <v>91</v>
      </c>
      <c r="D213" s="41" t="s">
        <v>45</v>
      </c>
      <c r="E213" s="45" t="s">
        <v>38</v>
      </c>
      <c r="F213" s="41"/>
      <c r="G213" s="44">
        <f t="shared" si="25"/>
        <v>517.79999999999995</v>
      </c>
      <c r="H213" s="44">
        <f t="shared" si="25"/>
        <v>118.6</v>
      </c>
      <c r="I213" s="44">
        <f t="shared" si="25"/>
        <v>0</v>
      </c>
    </row>
    <row r="214" spans="1:9" x14ac:dyDescent="0.2">
      <c r="A214" s="88" t="s">
        <v>165</v>
      </c>
      <c r="B214" s="43"/>
      <c r="C214" s="78" t="s">
        <v>107</v>
      </c>
      <c r="D214" s="41" t="s">
        <v>45</v>
      </c>
      <c r="E214" s="45" t="s">
        <v>38</v>
      </c>
      <c r="F214" s="41"/>
      <c r="G214" s="44">
        <f>G215</f>
        <v>517.79999999999995</v>
      </c>
      <c r="H214" s="44">
        <f t="shared" si="25"/>
        <v>118.6</v>
      </c>
      <c r="I214" s="44">
        <f t="shared" si="25"/>
        <v>0</v>
      </c>
    </row>
    <row r="215" spans="1:9" x14ac:dyDescent="0.2">
      <c r="A215" s="86" t="s">
        <v>72</v>
      </c>
      <c r="B215" s="43"/>
      <c r="C215" s="78" t="s">
        <v>267</v>
      </c>
      <c r="D215" s="41" t="s">
        <v>45</v>
      </c>
      <c r="E215" s="45" t="s">
        <v>38</v>
      </c>
      <c r="F215" s="41"/>
      <c r="G215" s="44">
        <f>G216</f>
        <v>517.79999999999995</v>
      </c>
      <c r="H215" s="44">
        <f>H216</f>
        <v>118.6</v>
      </c>
      <c r="I215" s="44">
        <f>I216</f>
        <v>0</v>
      </c>
    </row>
    <row r="216" spans="1:9" ht="25.5" x14ac:dyDescent="0.2">
      <c r="A216" s="86" t="s">
        <v>80</v>
      </c>
      <c r="B216" s="43"/>
      <c r="C216" s="76" t="s">
        <v>267</v>
      </c>
      <c r="D216" s="41" t="s">
        <v>45</v>
      </c>
      <c r="E216" s="45" t="s">
        <v>38</v>
      </c>
      <c r="F216" s="46" t="s">
        <v>81</v>
      </c>
      <c r="G216" s="44">
        <f>'6'!G173</f>
        <v>517.79999999999995</v>
      </c>
      <c r="H216" s="44">
        <f>'6'!H173</f>
        <v>118.6</v>
      </c>
      <c r="I216" s="44">
        <f>'6'!I173</f>
        <v>0</v>
      </c>
    </row>
    <row r="217" spans="1:9" x14ac:dyDescent="0.2">
      <c r="A217" s="84" t="s">
        <v>14</v>
      </c>
      <c r="B217" s="43"/>
      <c r="C217" s="76"/>
      <c r="D217" s="70" t="s">
        <v>46</v>
      </c>
      <c r="E217" s="70" t="s">
        <v>37</v>
      </c>
      <c r="F217" s="46"/>
      <c r="G217" s="44">
        <f t="shared" ref="G217:G222" si="26">G218</f>
        <v>606.6</v>
      </c>
      <c r="H217" s="44">
        <f t="shared" ref="H217:H222" si="27">H218</f>
        <v>606.6</v>
      </c>
      <c r="I217" s="44">
        <f t="shared" ref="I217:I222" si="28">I218</f>
        <v>606.6</v>
      </c>
    </row>
    <row r="218" spans="1:9" x14ac:dyDescent="0.2">
      <c r="A218" s="86" t="s">
        <v>12</v>
      </c>
      <c r="B218" s="43"/>
      <c r="C218" s="76"/>
      <c r="D218" s="41" t="s">
        <v>46</v>
      </c>
      <c r="E218" s="41" t="s">
        <v>36</v>
      </c>
      <c r="F218" s="46"/>
      <c r="G218" s="44">
        <f t="shared" si="26"/>
        <v>606.6</v>
      </c>
      <c r="H218" s="44">
        <f t="shared" si="27"/>
        <v>606.6</v>
      </c>
      <c r="I218" s="44">
        <f t="shared" si="28"/>
        <v>606.6</v>
      </c>
    </row>
    <row r="219" spans="1:9" x14ac:dyDescent="0.2">
      <c r="A219" s="88" t="s">
        <v>61</v>
      </c>
      <c r="B219" s="47"/>
      <c r="C219" s="54" t="s">
        <v>90</v>
      </c>
      <c r="D219" s="41" t="s">
        <v>46</v>
      </c>
      <c r="E219" s="41" t="s">
        <v>36</v>
      </c>
      <c r="F219" s="46"/>
      <c r="G219" s="44">
        <f t="shared" si="26"/>
        <v>606.6</v>
      </c>
      <c r="H219" s="44">
        <f t="shared" si="27"/>
        <v>606.6</v>
      </c>
      <c r="I219" s="44">
        <f t="shared" si="28"/>
        <v>606.6</v>
      </c>
    </row>
    <row r="220" spans="1:9" x14ac:dyDescent="0.2">
      <c r="A220" s="88" t="s">
        <v>165</v>
      </c>
      <c r="B220" s="47"/>
      <c r="C220" s="54" t="s">
        <v>91</v>
      </c>
      <c r="D220" s="41" t="s">
        <v>46</v>
      </c>
      <c r="E220" s="41" t="s">
        <v>36</v>
      </c>
      <c r="F220" s="46"/>
      <c r="G220" s="44">
        <f t="shared" si="26"/>
        <v>606.6</v>
      </c>
      <c r="H220" s="44">
        <f t="shared" si="27"/>
        <v>606.6</v>
      </c>
      <c r="I220" s="44">
        <f t="shared" si="28"/>
        <v>606.6</v>
      </c>
    </row>
    <row r="221" spans="1:9" x14ac:dyDescent="0.2">
      <c r="A221" s="88" t="s">
        <v>165</v>
      </c>
      <c r="B221" s="47"/>
      <c r="C221" s="60" t="s">
        <v>107</v>
      </c>
      <c r="D221" s="41" t="s">
        <v>46</v>
      </c>
      <c r="E221" s="41" t="s">
        <v>36</v>
      </c>
      <c r="F221" s="46"/>
      <c r="G221" s="44">
        <f t="shared" si="26"/>
        <v>606.6</v>
      </c>
      <c r="H221" s="44">
        <f t="shared" si="27"/>
        <v>606.6</v>
      </c>
      <c r="I221" s="44">
        <f t="shared" si="28"/>
        <v>606.6</v>
      </c>
    </row>
    <row r="222" spans="1:9" ht="26.25" customHeight="1" x14ac:dyDescent="0.2">
      <c r="A222" s="86" t="s">
        <v>283</v>
      </c>
      <c r="B222" s="43"/>
      <c r="C222" s="60" t="s">
        <v>277</v>
      </c>
      <c r="D222" s="41" t="s">
        <v>46</v>
      </c>
      <c r="E222" s="41" t="s">
        <v>36</v>
      </c>
      <c r="F222" s="46"/>
      <c r="G222" s="44">
        <f t="shared" si="26"/>
        <v>606.6</v>
      </c>
      <c r="H222" s="44">
        <f t="shared" si="27"/>
        <v>606.6</v>
      </c>
      <c r="I222" s="44">
        <f t="shared" si="28"/>
        <v>606.6</v>
      </c>
    </row>
    <row r="223" spans="1:9" x14ac:dyDescent="0.2">
      <c r="A223" s="87" t="s">
        <v>141</v>
      </c>
      <c r="B223" s="43"/>
      <c r="C223" s="60" t="s">
        <v>277</v>
      </c>
      <c r="D223" s="41" t="s">
        <v>46</v>
      </c>
      <c r="E223" s="41" t="s">
        <v>36</v>
      </c>
      <c r="F223" s="60">
        <v>110</v>
      </c>
      <c r="G223" s="44">
        <v>606.6</v>
      </c>
      <c r="H223" s="44">
        <v>606.6</v>
      </c>
      <c r="I223" s="44">
        <v>606.6</v>
      </c>
    </row>
    <row r="224" spans="1:9" hidden="1" x14ac:dyDescent="0.2">
      <c r="A224" s="86"/>
      <c r="B224" s="43"/>
      <c r="C224" s="76"/>
      <c r="D224" s="41"/>
      <c r="E224" s="45"/>
      <c r="F224" s="46"/>
      <c r="G224" s="44"/>
      <c r="H224" s="44"/>
      <c r="I224" s="44"/>
    </row>
    <row r="225" spans="1:9" hidden="1" x14ac:dyDescent="0.2">
      <c r="A225" s="86"/>
      <c r="B225" s="43"/>
      <c r="C225" s="76"/>
      <c r="D225" s="41"/>
      <c r="E225" s="45"/>
      <c r="F225" s="46"/>
      <c r="G225" s="44"/>
      <c r="H225" s="44"/>
      <c r="I225" s="44"/>
    </row>
    <row r="226" spans="1:9" hidden="1" x14ac:dyDescent="0.2">
      <c r="A226" s="86"/>
      <c r="B226" s="43"/>
      <c r="C226" s="76"/>
      <c r="D226" s="41"/>
      <c r="E226" s="45"/>
      <c r="F226" s="46"/>
      <c r="G226" s="44"/>
      <c r="H226" s="44"/>
      <c r="I226" s="44"/>
    </row>
    <row r="227" spans="1:9" hidden="1" x14ac:dyDescent="0.2">
      <c r="A227" s="86"/>
      <c r="B227" s="43"/>
      <c r="C227" s="76"/>
      <c r="D227" s="41"/>
      <c r="E227" s="45"/>
      <c r="F227" s="46"/>
      <c r="G227" s="44"/>
      <c r="H227" s="44"/>
      <c r="I227" s="44"/>
    </row>
    <row r="228" spans="1:9" hidden="1" x14ac:dyDescent="0.2">
      <c r="A228" s="86"/>
      <c r="B228" s="43"/>
      <c r="C228" s="76"/>
      <c r="D228" s="41"/>
      <c r="E228" s="45"/>
      <c r="F228" s="46"/>
      <c r="G228" s="44"/>
      <c r="H228" s="44"/>
      <c r="I228" s="44"/>
    </row>
    <row r="229" spans="1:9" hidden="1" x14ac:dyDescent="0.2">
      <c r="A229" s="86"/>
      <c r="B229" s="43"/>
      <c r="C229" s="76"/>
      <c r="D229" s="41"/>
      <c r="E229" s="45"/>
      <c r="F229" s="46"/>
      <c r="G229" s="44"/>
      <c r="H229" s="44"/>
      <c r="I229" s="44"/>
    </row>
    <row r="230" spans="1:9" ht="15" x14ac:dyDescent="0.25">
      <c r="A230" s="90" t="s">
        <v>28</v>
      </c>
      <c r="B230" s="32">
        <v>911</v>
      </c>
      <c r="C230" s="70"/>
      <c r="D230" s="70" t="s">
        <v>47</v>
      </c>
      <c r="E230" s="70" t="s">
        <v>37</v>
      </c>
      <c r="F230" s="70"/>
      <c r="G230" s="30">
        <f t="shared" ref="G230:G235" si="29">G231</f>
        <v>1309.8</v>
      </c>
      <c r="H230" s="30">
        <f t="shared" ref="H230:H235" si="30">H231</f>
        <v>1309.8</v>
      </c>
      <c r="I230" s="30">
        <f t="shared" ref="I230:I235" si="31">I231</f>
        <v>1309.8</v>
      </c>
    </row>
    <row r="231" spans="1:9" x14ac:dyDescent="0.2">
      <c r="A231" s="86" t="s">
        <v>25</v>
      </c>
      <c r="B231" s="72"/>
      <c r="C231" s="41"/>
      <c r="D231" s="41" t="s">
        <v>47</v>
      </c>
      <c r="E231" s="41" t="s">
        <v>36</v>
      </c>
      <c r="F231" s="41"/>
      <c r="G231" s="44">
        <f t="shared" si="29"/>
        <v>1309.8</v>
      </c>
      <c r="H231" s="44">
        <f t="shared" si="30"/>
        <v>1309.8</v>
      </c>
      <c r="I231" s="44">
        <f t="shared" si="31"/>
        <v>1309.8</v>
      </c>
    </row>
    <row r="232" spans="1:9" x14ac:dyDescent="0.2">
      <c r="A232" s="88" t="s">
        <v>61</v>
      </c>
      <c r="B232" s="47"/>
      <c r="C232" s="54" t="s">
        <v>90</v>
      </c>
      <c r="D232" s="41" t="s">
        <v>47</v>
      </c>
      <c r="E232" s="41" t="s">
        <v>36</v>
      </c>
      <c r="F232" s="41"/>
      <c r="G232" s="44">
        <f t="shared" si="29"/>
        <v>1309.8</v>
      </c>
      <c r="H232" s="44">
        <f t="shared" si="30"/>
        <v>1309.8</v>
      </c>
      <c r="I232" s="44">
        <f t="shared" si="31"/>
        <v>1309.8</v>
      </c>
    </row>
    <row r="233" spans="1:9" x14ac:dyDescent="0.2">
      <c r="A233" s="88" t="s">
        <v>165</v>
      </c>
      <c r="B233" s="47"/>
      <c r="C233" s="54" t="s">
        <v>91</v>
      </c>
      <c r="D233" s="41" t="s">
        <v>47</v>
      </c>
      <c r="E233" s="41" t="s">
        <v>36</v>
      </c>
      <c r="F233" s="41"/>
      <c r="G233" s="44">
        <f t="shared" si="29"/>
        <v>1309.8</v>
      </c>
      <c r="H233" s="44">
        <f t="shared" si="30"/>
        <v>1309.8</v>
      </c>
      <c r="I233" s="44">
        <f t="shared" si="31"/>
        <v>1309.8</v>
      </c>
    </row>
    <row r="234" spans="1:9" x14ac:dyDescent="0.2">
      <c r="A234" s="88" t="s">
        <v>165</v>
      </c>
      <c r="B234" s="47"/>
      <c r="C234" s="60" t="s">
        <v>107</v>
      </c>
      <c r="D234" s="41" t="s">
        <v>47</v>
      </c>
      <c r="E234" s="41" t="s">
        <v>36</v>
      </c>
      <c r="F234" s="41"/>
      <c r="G234" s="44">
        <f t="shared" si="29"/>
        <v>1309.8</v>
      </c>
      <c r="H234" s="44">
        <f t="shared" si="30"/>
        <v>1309.8</v>
      </c>
      <c r="I234" s="44">
        <f t="shared" si="31"/>
        <v>1309.8</v>
      </c>
    </row>
    <row r="235" spans="1:9" x14ac:dyDescent="0.2">
      <c r="A235" s="86" t="s">
        <v>29</v>
      </c>
      <c r="B235" s="47"/>
      <c r="C235" s="60" t="s">
        <v>132</v>
      </c>
      <c r="D235" s="41" t="s">
        <v>47</v>
      </c>
      <c r="E235" s="41" t="s">
        <v>36</v>
      </c>
      <c r="F235" s="41"/>
      <c r="G235" s="44">
        <f t="shared" si="29"/>
        <v>1309.8</v>
      </c>
      <c r="H235" s="44">
        <f t="shared" si="30"/>
        <v>1309.8</v>
      </c>
      <c r="I235" s="44">
        <f t="shared" si="31"/>
        <v>1309.8</v>
      </c>
    </row>
    <row r="236" spans="1:9" ht="25.5" x14ac:dyDescent="0.2">
      <c r="A236" s="86" t="s">
        <v>271</v>
      </c>
      <c r="B236" s="72"/>
      <c r="C236" s="60" t="s">
        <v>132</v>
      </c>
      <c r="D236" s="41" t="s">
        <v>47</v>
      </c>
      <c r="E236" s="41" t="s">
        <v>36</v>
      </c>
      <c r="F236" s="45" t="s">
        <v>270</v>
      </c>
      <c r="G236" s="44">
        <f>'6'!G237</f>
        <v>1309.8</v>
      </c>
      <c r="H236" s="44">
        <f>'6'!H237</f>
        <v>1309.8</v>
      </c>
      <c r="I236" s="44">
        <f>'6'!I237</f>
        <v>1309.8</v>
      </c>
    </row>
    <row r="237" spans="1:9" x14ac:dyDescent="0.2">
      <c r="A237" s="84" t="s">
        <v>9</v>
      </c>
      <c r="D237" s="70" t="s">
        <v>47</v>
      </c>
      <c r="E237" s="70" t="s">
        <v>40</v>
      </c>
      <c r="F237" s="32"/>
      <c r="G237" s="71">
        <f>G238</f>
        <v>4000</v>
      </c>
      <c r="H237" s="71"/>
      <c r="I237" s="71"/>
    </row>
    <row r="238" spans="1:9" x14ac:dyDescent="0.2">
      <c r="A238" s="86" t="s">
        <v>274</v>
      </c>
      <c r="C238" s="54" t="s">
        <v>90</v>
      </c>
      <c r="D238" s="81" t="s">
        <v>40</v>
      </c>
      <c r="E238" s="45" t="s">
        <v>36</v>
      </c>
      <c r="F238" s="32"/>
      <c r="G238" s="79">
        <f>G239</f>
        <v>4000</v>
      </c>
      <c r="H238" s="71"/>
      <c r="I238" s="71"/>
    </row>
    <row r="239" spans="1:9" x14ac:dyDescent="0.2">
      <c r="A239" s="88" t="s">
        <v>61</v>
      </c>
      <c r="C239" s="54" t="s">
        <v>91</v>
      </c>
      <c r="D239" s="81" t="s">
        <v>40</v>
      </c>
      <c r="E239" s="45" t="s">
        <v>36</v>
      </c>
      <c r="F239" s="32"/>
      <c r="G239" s="79">
        <f>G240</f>
        <v>4000</v>
      </c>
      <c r="H239" s="71"/>
      <c r="I239" s="71"/>
    </row>
    <row r="240" spans="1:9" x14ac:dyDescent="0.2">
      <c r="A240" s="88" t="s">
        <v>165</v>
      </c>
      <c r="C240" s="60" t="s">
        <v>107</v>
      </c>
      <c r="D240" s="81" t="s">
        <v>40</v>
      </c>
      <c r="E240" s="45" t="s">
        <v>36</v>
      </c>
      <c r="F240" s="32"/>
      <c r="G240" s="79">
        <f>G241</f>
        <v>4000</v>
      </c>
      <c r="H240" s="71"/>
      <c r="I240" s="71"/>
    </row>
    <row r="241" spans="1:10" x14ac:dyDescent="0.2">
      <c r="A241" s="88" t="s">
        <v>165</v>
      </c>
      <c r="C241" s="60" t="s">
        <v>275</v>
      </c>
      <c r="D241" s="81" t="s">
        <v>40</v>
      </c>
      <c r="E241" s="45" t="s">
        <v>36</v>
      </c>
      <c r="F241" s="32"/>
      <c r="G241" s="79">
        <f>G242</f>
        <v>4000</v>
      </c>
      <c r="H241" s="71"/>
      <c r="I241" s="71"/>
    </row>
    <row r="242" spans="1:10" ht="25.5" x14ac:dyDescent="0.2">
      <c r="A242" s="86" t="s">
        <v>276</v>
      </c>
      <c r="C242" s="60" t="s">
        <v>275</v>
      </c>
      <c r="D242" s="81" t="s">
        <v>40</v>
      </c>
      <c r="E242" s="81" t="s">
        <v>45</v>
      </c>
      <c r="F242" s="41" t="s">
        <v>81</v>
      </c>
      <c r="G242" s="79">
        <v>4000</v>
      </c>
      <c r="H242" s="71"/>
      <c r="I242" s="71"/>
    </row>
    <row r="243" spans="1:10" x14ac:dyDescent="0.2">
      <c r="A243" s="83"/>
      <c r="H243" s="1"/>
      <c r="J243" s="31"/>
    </row>
    <row r="244" spans="1:10" x14ac:dyDescent="0.2">
      <c r="A244" s="83"/>
      <c r="H244" s="1"/>
      <c r="J244" s="31"/>
    </row>
    <row r="245" spans="1:10" x14ac:dyDescent="0.2">
      <c r="A245" s="83"/>
      <c r="H245" s="1"/>
      <c r="J245" s="31"/>
    </row>
    <row r="246" spans="1:10" x14ac:dyDescent="0.2">
      <c r="A246" s="83"/>
      <c r="H246" s="1"/>
      <c r="J246" s="31"/>
    </row>
    <row r="247" spans="1:10" x14ac:dyDescent="0.2">
      <c r="H247" s="1"/>
      <c r="J247" s="31"/>
    </row>
    <row r="248" spans="1:10" x14ac:dyDescent="0.2">
      <c r="H248" s="1"/>
      <c r="J248" s="31"/>
    </row>
    <row r="249" spans="1:10" x14ac:dyDescent="0.2">
      <c r="H249" s="1"/>
      <c r="J249" s="31"/>
    </row>
    <row r="250" spans="1:10" x14ac:dyDescent="0.2">
      <c r="A250" s="83"/>
    </row>
    <row r="251" spans="1:10" x14ac:dyDescent="0.2">
      <c r="A251" s="83"/>
    </row>
    <row r="252" spans="1:10" x14ac:dyDescent="0.2">
      <c r="A252" s="83"/>
    </row>
    <row r="253" spans="1:10" x14ac:dyDescent="0.2">
      <c r="A253" s="83"/>
    </row>
    <row r="254" spans="1:10" x14ac:dyDescent="0.2">
      <c r="A254" s="83"/>
    </row>
    <row r="255" spans="1:10" x14ac:dyDescent="0.2">
      <c r="A255" s="83"/>
    </row>
    <row r="256" spans="1:10" x14ac:dyDescent="0.2">
      <c r="A256" s="83"/>
    </row>
    <row r="257" spans="1:1" x14ac:dyDescent="0.2">
      <c r="A257" s="83"/>
    </row>
    <row r="258" spans="1:1" x14ac:dyDescent="0.2">
      <c r="A258" s="83"/>
    </row>
    <row r="259" spans="1:1" x14ac:dyDescent="0.2">
      <c r="A259" s="83"/>
    </row>
    <row r="260" spans="1:1" x14ac:dyDescent="0.2">
      <c r="A260" s="83"/>
    </row>
    <row r="261" spans="1:1" x14ac:dyDescent="0.2">
      <c r="A261" s="83"/>
    </row>
    <row r="262" spans="1:1" x14ac:dyDescent="0.2">
      <c r="A262" s="83"/>
    </row>
    <row r="263" spans="1:1" x14ac:dyDescent="0.2">
      <c r="A263" s="83"/>
    </row>
    <row r="264" spans="1:1" x14ac:dyDescent="0.2">
      <c r="A264" s="83"/>
    </row>
    <row r="265" spans="1:1" x14ac:dyDescent="0.2">
      <c r="A265" s="83"/>
    </row>
    <row r="266" spans="1:1" x14ac:dyDescent="0.2">
      <c r="A266" s="83"/>
    </row>
    <row r="267" spans="1:1" x14ac:dyDescent="0.2">
      <c r="A267" s="83"/>
    </row>
    <row r="268" spans="1:1" x14ac:dyDescent="0.2">
      <c r="A268" s="83"/>
    </row>
    <row r="269" spans="1:1" x14ac:dyDescent="0.2">
      <c r="A269" s="83"/>
    </row>
    <row r="270" spans="1:1" x14ac:dyDescent="0.2">
      <c r="A270" s="83"/>
    </row>
    <row r="271" spans="1:1" x14ac:dyDescent="0.2">
      <c r="A271" s="83"/>
    </row>
    <row r="272" spans="1:1" x14ac:dyDescent="0.2">
      <c r="A272" s="83"/>
    </row>
    <row r="273" spans="1:1" x14ac:dyDescent="0.2">
      <c r="A273" s="83"/>
    </row>
    <row r="274" spans="1:1" x14ac:dyDescent="0.2">
      <c r="A274" s="83"/>
    </row>
    <row r="275" spans="1:1" x14ac:dyDescent="0.2">
      <c r="A275" s="83"/>
    </row>
    <row r="276" spans="1:1" x14ac:dyDescent="0.2">
      <c r="A276" s="83"/>
    </row>
    <row r="277" spans="1:1" x14ac:dyDescent="0.2">
      <c r="A277" s="83"/>
    </row>
    <row r="278" spans="1:1" x14ac:dyDescent="0.2">
      <c r="A278" s="83"/>
    </row>
    <row r="279" spans="1:1" x14ac:dyDescent="0.2">
      <c r="A279" s="83"/>
    </row>
    <row r="280" spans="1:1" x14ac:dyDescent="0.2">
      <c r="A280" s="83"/>
    </row>
    <row r="281" spans="1:1" x14ac:dyDescent="0.2">
      <c r="A281" s="83"/>
    </row>
    <row r="282" spans="1:1" x14ac:dyDescent="0.2">
      <c r="A282" s="83"/>
    </row>
    <row r="283" spans="1:1" x14ac:dyDescent="0.2">
      <c r="A283" s="83"/>
    </row>
    <row r="284" spans="1:1" x14ac:dyDescent="0.2">
      <c r="A284" s="83"/>
    </row>
    <row r="285" spans="1:1" x14ac:dyDescent="0.2">
      <c r="A285" s="83"/>
    </row>
    <row r="286" spans="1:1" x14ac:dyDescent="0.2">
      <c r="A286" s="83"/>
    </row>
    <row r="287" spans="1:1" x14ac:dyDescent="0.2">
      <c r="A287" s="83"/>
    </row>
    <row r="288" spans="1:1" x14ac:dyDescent="0.2">
      <c r="A288" s="83"/>
    </row>
    <row r="289" spans="1:1" x14ac:dyDescent="0.2">
      <c r="A289" s="83"/>
    </row>
    <row r="290" spans="1:1" x14ac:dyDescent="0.2">
      <c r="A290" s="83"/>
    </row>
    <row r="291" spans="1:1" x14ac:dyDescent="0.2">
      <c r="A291" s="83"/>
    </row>
    <row r="292" spans="1:1" x14ac:dyDescent="0.2">
      <c r="A292" s="83"/>
    </row>
    <row r="293" spans="1:1" x14ac:dyDescent="0.2">
      <c r="A293" s="83"/>
    </row>
    <row r="294" spans="1:1" x14ac:dyDescent="0.2">
      <c r="A294" s="83"/>
    </row>
    <row r="295" spans="1:1" x14ac:dyDescent="0.2">
      <c r="A295" s="83"/>
    </row>
    <row r="296" spans="1:1" x14ac:dyDescent="0.2">
      <c r="A296" s="83"/>
    </row>
    <row r="297" spans="1:1" x14ac:dyDescent="0.2">
      <c r="A297" s="83"/>
    </row>
    <row r="298" spans="1:1" x14ac:dyDescent="0.2">
      <c r="A298" s="83"/>
    </row>
    <row r="299" spans="1:1" x14ac:dyDescent="0.2">
      <c r="A299" s="83"/>
    </row>
    <row r="300" spans="1:1" x14ac:dyDescent="0.2">
      <c r="A300" s="83"/>
    </row>
    <row r="301" spans="1:1" x14ac:dyDescent="0.2">
      <c r="A301" s="83"/>
    </row>
    <row r="302" spans="1:1" x14ac:dyDescent="0.2">
      <c r="A302" s="83"/>
    </row>
    <row r="303" spans="1:1" x14ac:dyDescent="0.2">
      <c r="A303" s="83"/>
    </row>
    <row r="304" spans="1:1" x14ac:dyDescent="0.2">
      <c r="A304" s="83"/>
    </row>
    <row r="305" spans="1:1" x14ac:dyDescent="0.2">
      <c r="A305" s="83"/>
    </row>
    <row r="306" spans="1:1" x14ac:dyDescent="0.2">
      <c r="A306" s="83"/>
    </row>
    <row r="307" spans="1:1" x14ac:dyDescent="0.2">
      <c r="A307" s="83"/>
    </row>
    <row r="308" spans="1:1" x14ac:dyDescent="0.2">
      <c r="A308" s="83"/>
    </row>
    <row r="309" spans="1:1" x14ac:dyDescent="0.2">
      <c r="A309" s="83"/>
    </row>
    <row r="310" spans="1:1" x14ac:dyDescent="0.2">
      <c r="A310" s="83"/>
    </row>
    <row r="311" spans="1:1" x14ac:dyDescent="0.2">
      <c r="A311" s="83"/>
    </row>
    <row r="312" spans="1:1" x14ac:dyDescent="0.2">
      <c r="A312" s="83"/>
    </row>
    <row r="313" spans="1:1" x14ac:dyDescent="0.2">
      <c r="A313" s="83"/>
    </row>
    <row r="314" spans="1:1" x14ac:dyDescent="0.2">
      <c r="A314" s="83"/>
    </row>
    <row r="315" spans="1:1" x14ac:dyDescent="0.2">
      <c r="A315" s="83"/>
    </row>
    <row r="316" spans="1:1" x14ac:dyDescent="0.2">
      <c r="A316" s="83"/>
    </row>
    <row r="317" spans="1:1" x14ac:dyDescent="0.2">
      <c r="A317" s="83"/>
    </row>
    <row r="318" spans="1:1" x14ac:dyDescent="0.2">
      <c r="A318" s="83"/>
    </row>
    <row r="319" spans="1:1" x14ac:dyDescent="0.2">
      <c r="A319" s="83"/>
    </row>
    <row r="320" spans="1:1" x14ac:dyDescent="0.2">
      <c r="A320" s="83"/>
    </row>
    <row r="321" spans="1:1" x14ac:dyDescent="0.2">
      <c r="A321" s="83"/>
    </row>
    <row r="322" spans="1:1" x14ac:dyDescent="0.2">
      <c r="A322" s="83"/>
    </row>
    <row r="323" spans="1:1" x14ac:dyDescent="0.2">
      <c r="A323" s="83"/>
    </row>
    <row r="324" spans="1:1" x14ac:dyDescent="0.2">
      <c r="A324" s="83"/>
    </row>
  </sheetData>
  <mergeCells count="1">
    <mergeCell ref="A6:I6"/>
  </mergeCells>
  <pageMargins left="0.74803149606299213" right="0.19685039370078741" top="0.62992125984251968" bottom="0.62992125984251968" header="0.51181102362204722" footer="0.51181102362204722"/>
  <pageSetup paperSize="9" scale="75" fitToHeight="3" orientation="portrait" blackAndWhite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5</vt:lpstr>
      <vt:lpstr>6</vt:lpstr>
      <vt:lpstr>7</vt:lpstr>
      <vt:lpstr>Лист1</vt:lpstr>
      <vt:lpstr>'5'!Заголовки_для_печати</vt:lpstr>
      <vt:lpstr>'6'!Заголовки_для_печати</vt:lpstr>
      <vt:lpstr>'7'!Заголовки_для_печати</vt:lpstr>
      <vt:lpstr>'5'!Область_печати</vt:lpstr>
      <vt:lpstr>'6'!Область_печати</vt:lpstr>
      <vt:lpstr>'7'!Область_печати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</dc:creator>
  <cp:lastModifiedBy>Валентина</cp:lastModifiedBy>
  <cp:lastPrinted>2018-12-11T12:11:19Z</cp:lastPrinted>
  <dcterms:created xsi:type="dcterms:W3CDTF">2007-09-04T08:08:49Z</dcterms:created>
  <dcterms:modified xsi:type="dcterms:W3CDTF">2018-12-20T14:50:48Z</dcterms:modified>
</cp:coreProperties>
</file>