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440" activeTab="2"/>
  </bookViews>
  <sheets>
    <sheet name="5" sheetId="14" r:id="rId1"/>
    <sheet name="6" sheetId="13" r:id="rId2"/>
    <sheet name="7" sheetId="16" r:id="rId3"/>
    <sheet name="Лист1" sheetId="15" r:id="rId4"/>
  </sheets>
  <definedNames>
    <definedName name="_xlnm._FilterDatabase" localSheetId="0" hidden="1">'5'!$A$9:$D$41</definedName>
    <definedName name="_xlnm._FilterDatabase" localSheetId="1" hidden="1">'6'!$A$239:$I$316</definedName>
    <definedName name="_xlnm._FilterDatabase" localSheetId="2" hidden="1">'7'!$A$11:$I$304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'6'!$A$1:$I$316</definedName>
    <definedName name="_xlnm.Print_Area" localSheetId="2">'7'!$A$1:$I$304</definedName>
  </definedNames>
  <calcPr calcId="162913" fullCalcOnLoad="1"/>
</workbook>
</file>

<file path=xl/calcChain.xml><?xml version="1.0" encoding="utf-8"?>
<calcChain xmlns="http://schemas.openxmlformats.org/spreadsheetml/2006/main">
  <c r="G23" i="16" l="1"/>
  <c r="G22" i="16" s="1"/>
  <c r="G27" i="16"/>
  <c r="G21" i="16"/>
  <c r="G18" i="16"/>
  <c r="G244" i="13"/>
  <c r="G149" i="13"/>
  <c r="G147" i="13"/>
  <c r="G146" i="13" s="1"/>
  <c r="G144" i="13"/>
  <c r="G143" i="13" s="1"/>
  <c r="G142" i="13" s="1"/>
  <c r="G251" i="16"/>
  <c r="G268" i="16"/>
  <c r="G270" i="16"/>
  <c r="G268" i="13"/>
  <c r="G167" i="13"/>
  <c r="G246" i="13"/>
  <c r="G66" i="13"/>
  <c r="G56" i="13"/>
  <c r="G55" i="13" s="1"/>
  <c r="G135" i="13"/>
  <c r="G33" i="13"/>
  <c r="G58" i="13"/>
  <c r="G192" i="13"/>
  <c r="G184" i="13"/>
  <c r="G81" i="13"/>
  <c r="G80" i="13"/>
  <c r="G56" i="16"/>
  <c r="G55" i="16"/>
  <c r="G257" i="13"/>
  <c r="G256" i="13"/>
  <c r="G260" i="13"/>
  <c r="G64" i="16"/>
  <c r="G63" i="16" s="1"/>
  <c r="G264" i="13"/>
  <c r="G72" i="16"/>
  <c r="G71" i="16"/>
  <c r="G252" i="16"/>
  <c r="G60" i="13"/>
  <c r="G88" i="13"/>
  <c r="G279" i="13"/>
  <c r="G136" i="13"/>
  <c r="G101" i="13"/>
  <c r="G53" i="13"/>
  <c r="G20" i="16"/>
  <c r="G19" i="16" s="1"/>
  <c r="G17" i="16"/>
  <c r="G16" i="16" s="1"/>
  <c r="H40" i="16"/>
  <c r="H39" i="16" s="1"/>
  <c r="H38" i="16" s="1"/>
  <c r="H37" i="16" s="1"/>
  <c r="H36" i="16" s="1"/>
  <c r="H35" i="16" s="1"/>
  <c r="H34" i="16" s="1"/>
  <c r="H22" i="16"/>
  <c r="H15" i="16"/>
  <c r="H14" i="16" s="1"/>
  <c r="H13" i="16" s="1"/>
  <c r="H149" i="13"/>
  <c r="H142" i="13"/>
  <c r="H141" i="13" s="1"/>
  <c r="H140" i="13" s="1"/>
  <c r="G228" i="16"/>
  <c r="G69" i="13"/>
  <c r="G292" i="13"/>
  <c r="G29" i="13"/>
  <c r="G188" i="16" s="1"/>
  <c r="G97" i="16"/>
  <c r="G96" i="16"/>
  <c r="G174" i="13"/>
  <c r="G190" i="16"/>
  <c r="G189" i="16" s="1"/>
  <c r="G31" i="13"/>
  <c r="G30" i="13" s="1"/>
  <c r="G275" i="16"/>
  <c r="G250" i="16"/>
  <c r="G249" i="16"/>
  <c r="G248" i="16" s="1"/>
  <c r="G247" i="16" s="1"/>
  <c r="G95" i="16"/>
  <c r="G94" i="16"/>
  <c r="G172" i="13"/>
  <c r="G171" i="13"/>
  <c r="G170" i="13" s="1"/>
  <c r="G154" i="16"/>
  <c r="G153" i="16" s="1"/>
  <c r="G152" i="16" s="1"/>
  <c r="G198" i="13"/>
  <c r="G111" i="16"/>
  <c r="G110" i="16" s="1"/>
  <c r="G109" i="16" s="1"/>
  <c r="G108" i="16" s="1"/>
  <c r="G215" i="16"/>
  <c r="G214" i="16" s="1"/>
  <c r="G129" i="16"/>
  <c r="G128" i="16" s="1"/>
  <c r="G127" i="16"/>
  <c r="G126" i="16"/>
  <c r="G125" i="16"/>
  <c r="G124" i="16" s="1"/>
  <c r="G123" i="16"/>
  <c r="G122" i="16" s="1"/>
  <c r="G121" i="16"/>
  <c r="G120" i="16" s="1"/>
  <c r="G187" i="16"/>
  <c r="G238" i="13"/>
  <c r="G219" i="13"/>
  <c r="G218" i="13" s="1"/>
  <c r="G64" i="13"/>
  <c r="G228" i="13"/>
  <c r="G227" i="13"/>
  <c r="G231" i="13"/>
  <c r="G230" i="13"/>
  <c r="G125" i="13"/>
  <c r="G124" i="13"/>
  <c r="G123" i="13" s="1"/>
  <c r="G122" i="13" s="1"/>
  <c r="G121" i="13" s="1"/>
  <c r="G284" i="16"/>
  <c r="G283" i="16" s="1"/>
  <c r="G282" i="16" s="1"/>
  <c r="G281" i="16" s="1"/>
  <c r="G280" i="16" s="1"/>
  <c r="G279" i="16" s="1"/>
  <c r="G277" i="16"/>
  <c r="G276" i="16" s="1"/>
  <c r="G71" i="13"/>
  <c r="G239" i="16"/>
  <c r="G34" i="13"/>
  <c r="G193" i="16" s="1"/>
  <c r="G201" i="13"/>
  <c r="G200" i="13" s="1"/>
  <c r="G120" i="13"/>
  <c r="G68" i="16"/>
  <c r="G33" i="16"/>
  <c r="G32" i="16" s="1"/>
  <c r="G31" i="16" s="1"/>
  <c r="G30" i="16" s="1"/>
  <c r="G29" i="16" s="1"/>
  <c r="G28" i="16" s="1"/>
  <c r="G145" i="16"/>
  <c r="G291" i="13"/>
  <c r="G107" i="16"/>
  <c r="G106" i="16"/>
  <c r="G105" i="16" s="1"/>
  <c r="G104" i="16" s="1"/>
  <c r="G144" i="16"/>
  <c r="G143" i="16" s="1"/>
  <c r="G142" i="16" s="1"/>
  <c r="G298" i="13"/>
  <c r="G297" i="13" s="1"/>
  <c r="G296" i="13"/>
  <c r="G295" i="13" s="1"/>
  <c r="G294" i="13" s="1"/>
  <c r="G293" i="13" s="1"/>
  <c r="D38" i="14" s="1"/>
  <c r="G62" i="13"/>
  <c r="G262" i="16"/>
  <c r="G261" i="16" s="1"/>
  <c r="G115" i="13"/>
  <c r="G117" i="16"/>
  <c r="G116" i="16" s="1"/>
  <c r="G113" i="16"/>
  <c r="G112" i="16" s="1"/>
  <c r="G272" i="16"/>
  <c r="G267" i="16" s="1"/>
  <c r="G266" i="16" s="1"/>
  <c r="G265" i="16" s="1"/>
  <c r="G264" i="16" s="1"/>
  <c r="G263" i="16" s="1"/>
  <c r="G194" i="13"/>
  <c r="G191" i="13"/>
  <c r="G190" i="13" s="1"/>
  <c r="G189" i="13"/>
  <c r="G100" i="16"/>
  <c r="G99" i="16"/>
  <c r="G98" i="16" s="1"/>
  <c r="G178" i="13"/>
  <c r="G177" i="13" s="1"/>
  <c r="G176" i="13"/>
  <c r="G169" i="13" s="1"/>
  <c r="G245" i="16"/>
  <c r="G244" i="16" s="1"/>
  <c r="G243" i="16"/>
  <c r="G242" i="16" s="1"/>
  <c r="G241" i="16" s="1"/>
  <c r="G93" i="13"/>
  <c r="G92" i="13"/>
  <c r="G91" i="13" s="1"/>
  <c r="G90" i="13"/>
  <c r="G89" i="13" s="1"/>
  <c r="D24" i="14" s="1"/>
  <c r="G53" i="16"/>
  <c r="H290" i="16"/>
  <c r="H289" i="16"/>
  <c r="H288" i="16" s="1"/>
  <c r="H287" i="16" s="1"/>
  <c r="H286" i="16" s="1"/>
  <c r="H285" i="16" s="1"/>
  <c r="I290" i="16"/>
  <c r="I289" i="16"/>
  <c r="I288" i="16" s="1"/>
  <c r="I287" i="16" s="1"/>
  <c r="I286" i="16" s="1"/>
  <c r="I285" i="16" s="1"/>
  <c r="G290" i="16"/>
  <c r="G289" i="16"/>
  <c r="G288" i="16" s="1"/>
  <c r="G287" i="16" s="1"/>
  <c r="G286" i="16" s="1"/>
  <c r="G285" i="16" s="1"/>
  <c r="I116" i="16"/>
  <c r="H116" i="16"/>
  <c r="H113" i="16" s="1"/>
  <c r="H112" i="16" s="1"/>
  <c r="I114" i="16"/>
  <c r="I113" i="16"/>
  <c r="I112" i="16" s="1"/>
  <c r="H114" i="16"/>
  <c r="G114" i="16"/>
  <c r="G309" i="16"/>
  <c r="G308" i="16" s="1"/>
  <c r="G307" i="16" s="1"/>
  <c r="G306" i="16" s="1"/>
  <c r="G305" i="16" s="1"/>
  <c r="G267" i="13"/>
  <c r="G259" i="13"/>
  <c r="E40" i="14"/>
  <c r="F40" i="14"/>
  <c r="I105" i="13"/>
  <c r="I111" i="16"/>
  <c r="I110" i="16" s="1"/>
  <c r="I109" i="16" s="1"/>
  <c r="I108" i="16" s="1"/>
  <c r="H105" i="13"/>
  <c r="H111" i="16" s="1"/>
  <c r="H110" i="16" s="1"/>
  <c r="H109" i="16" s="1"/>
  <c r="H108" i="16" s="1"/>
  <c r="H18" i="13"/>
  <c r="I18" i="13"/>
  <c r="I17" i="13" s="1"/>
  <c r="H212" i="13"/>
  <c r="H159" i="16" s="1"/>
  <c r="I212" i="13"/>
  <c r="H215" i="13"/>
  <c r="I215" i="13"/>
  <c r="G304" i="13"/>
  <c r="G303" i="13"/>
  <c r="G302" i="13" s="1"/>
  <c r="G301" i="13" s="1"/>
  <c r="H17" i="13"/>
  <c r="G177" i="16"/>
  <c r="G176" i="16" s="1"/>
  <c r="H20" i="13"/>
  <c r="I20" i="13"/>
  <c r="I179" i="16"/>
  <c r="I178" i="16" s="1"/>
  <c r="G20" i="13"/>
  <c r="I160" i="13"/>
  <c r="I159" i="13"/>
  <c r="H160" i="13"/>
  <c r="H138" i="16"/>
  <c r="H137" i="16" s="1"/>
  <c r="G159" i="13"/>
  <c r="I247" i="13"/>
  <c r="I54" i="16"/>
  <c r="H247" i="13"/>
  <c r="H54" i="16"/>
  <c r="I246" i="13"/>
  <c r="H246" i="13"/>
  <c r="H53" i="16" s="1"/>
  <c r="E17" i="14"/>
  <c r="F17" i="14"/>
  <c r="H258" i="13"/>
  <c r="H62" i="16" s="1"/>
  <c r="I258" i="13"/>
  <c r="I62" i="16" s="1"/>
  <c r="I33" i="13"/>
  <c r="I192" i="16" s="1"/>
  <c r="H33" i="13"/>
  <c r="H28" i="13"/>
  <c r="H304" i="16"/>
  <c r="H303" i="16" s="1"/>
  <c r="H302" i="16" s="1"/>
  <c r="H301" i="16" s="1"/>
  <c r="H300" i="16" s="1"/>
  <c r="H299" i="16" s="1"/>
  <c r="H298" i="16" s="1"/>
  <c r="I304" i="16"/>
  <c r="I303" i="16" s="1"/>
  <c r="I302" i="16" s="1"/>
  <c r="I301" i="16" s="1"/>
  <c r="I300" i="16" s="1"/>
  <c r="I299" i="16" s="1"/>
  <c r="I298" i="16" s="1"/>
  <c r="G304" i="16"/>
  <c r="G303" i="16"/>
  <c r="G302" i="16" s="1"/>
  <c r="G301" i="16" s="1"/>
  <c r="G300" i="16" s="1"/>
  <c r="G299" i="16" s="1"/>
  <c r="G298" i="16" s="1"/>
  <c r="H284" i="16"/>
  <c r="H283" i="16" s="1"/>
  <c r="H282" i="16" s="1"/>
  <c r="H281" i="16" s="1"/>
  <c r="H280" i="16" s="1"/>
  <c r="H279" i="16" s="1"/>
  <c r="I284" i="16"/>
  <c r="I283" i="16"/>
  <c r="I282" i="16" s="1"/>
  <c r="I281" i="16" s="1"/>
  <c r="I280" i="16" s="1"/>
  <c r="I279" i="16" s="1"/>
  <c r="H162" i="16"/>
  <c r="I162" i="16"/>
  <c r="G162" i="16"/>
  <c r="G161" i="16" s="1"/>
  <c r="G160" i="16" s="1"/>
  <c r="H157" i="16"/>
  <c r="H156" i="16"/>
  <c r="I157" i="16"/>
  <c r="I156" i="16"/>
  <c r="G157" i="16"/>
  <c r="G156" i="16"/>
  <c r="H154" i="16"/>
  <c r="H153" i="16"/>
  <c r="H152" i="16" s="1"/>
  <c r="I154" i="16"/>
  <c r="I153" i="16" s="1"/>
  <c r="I152" i="16" s="1"/>
  <c r="H148" i="16"/>
  <c r="H147" i="16"/>
  <c r="H146" i="16" s="1"/>
  <c r="I148" i="16"/>
  <c r="I147" i="16" s="1"/>
  <c r="I146" i="16" s="1"/>
  <c r="G148" i="16"/>
  <c r="G147" i="16"/>
  <c r="G146" i="16" s="1"/>
  <c r="H136" i="16"/>
  <c r="H135" i="16" s="1"/>
  <c r="I136" i="16"/>
  <c r="I135" i="16" s="1"/>
  <c r="G136" i="16"/>
  <c r="G135" i="16" s="1"/>
  <c r="H134" i="16"/>
  <c r="H133" i="16" s="1"/>
  <c r="I134" i="16"/>
  <c r="I133" i="16" s="1"/>
  <c r="G134" i="16"/>
  <c r="G133" i="16" s="1"/>
  <c r="H107" i="16"/>
  <c r="H106" i="16" s="1"/>
  <c r="H105" i="16" s="1"/>
  <c r="H104" i="16" s="1"/>
  <c r="H103" i="16" s="1"/>
  <c r="H102" i="16" s="1"/>
  <c r="I107" i="16"/>
  <c r="I106" i="16" s="1"/>
  <c r="I105" i="16" s="1"/>
  <c r="I104" i="16" s="1"/>
  <c r="I103" i="16" s="1"/>
  <c r="I102" i="16" s="1"/>
  <c r="H88" i="16"/>
  <c r="H87" i="16" s="1"/>
  <c r="H86" i="16" s="1"/>
  <c r="H85" i="16" s="1"/>
  <c r="H84" i="16" s="1"/>
  <c r="H83" i="16" s="1"/>
  <c r="I88" i="16"/>
  <c r="I87" i="16" s="1"/>
  <c r="I86" i="16" s="1"/>
  <c r="I85" i="16" s="1"/>
  <c r="I84" i="16" s="1"/>
  <c r="I83" i="16" s="1"/>
  <c r="G88" i="16"/>
  <c r="G87" i="16" s="1"/>
  <c r="G86" i="16" s="1"/>
  <c r="G85" i="16" s="1"/>
  <c r="G84" i="16" s="1"/>
  <c r="G83" i="16" s="1"/>
  <c r="H82" i="16"/>
  <c r="I82" i="16"/>
  <c r="G82" i="16"/>
  <c r="H81" i="16"/>
  <c r="H80" i="16"/>
  <c r="H79" i="16" s="1"/>
  <c r="H78" i="16" s="1"/>
  <c r="I81" i="16"/>
  <c r="G81" i="16"/>
  <c r="G80" i="16" s="1"/>
  <c r="G79" i="16" s="1"/>
  <c r="G78" i="16" s="1"/>
  <c r="H77" i="16"/>
  <c r="H76" i="16" s="1"/>
  <c r="H75" i="16" s="1"/>
  <c r="H74" i="16" s="1"/>
  <c r="I77" i="16"/>
  <c r="I76" i="16" s="1"/>
  <c r="I75" i="16" s="1"/>
  <c r="I74" i="16" s="1"/>
  <c r="G77" i="16"/>
  <c r="G76" i="16" s="1"/>
  <c r="G75" i="16" s="1"/>
  <c r="G74" i="16" s="1"/>
  <c r="H46" i="16"/>
  <c r="H45" i="16" s="1"/>
  <c r="H44" i="16" s="1"/>
  <c r="H43" i="16" s="1"/>
  <c r="H42" i="16" s="1"/>
  <c r="I46" i="16"/>
  <c r="I45" i="16"/>
  <c r="I44" i="16" s="1"/>
  <c r="I43" i="16" s="1"/>
  <c r="I42" i="16" s="1"/>
  <c r="G46" i="16"/>
  <c r="G45" i="16" s="1"/>
  <c r="G44" i="16" s="1"/>
  <c r="G43" i="16" s="1"/>
  <c r="G42" i="16" s="1"/>
  <c r="I68" i="16"/>
  <c r="I40" i="16"/>
  <c r="I39" i="16" s="1"/>
  <c r="I38" i="16" s="1"/>
  <c r="I37" i="16" s="1"/>
  <c r="I36" i="16" s="1"/>
  <c r="I35" i="16" s="1"/>
  <c r="I34" i="16" s="1"/>
  <c r="G40" i="16"/>
  <c r="H240" i="16"/>
  <c r="G240" i="16"/>
  <c r="G238" i="16"/>
  <c r="G237" i="16" s="1"/>
  <c r="G236" i="16" s="1"/>
  <c r="G235" i="16" s="1"/>
  <c r="G234" i="16" s="1"/>
  <c r="H233" i="16"/>
  <c r="H232" i="16"/>
  <c r="I233" i="16"/>
  <c r="I232" i="16"/>
  <c r="G233" i="16"/>
  <c r="G232" i="16"/>
  <c r="H231" i="16"/>
  <c r="H230" i="16"/>
  <c r="I231" i="16"/>
  <c r="I230" i="16"/>
  <c r="G231" i="16"/>
  <c r="G230" i="16"/>
  <c r="H227" i="16"/>
  <c r="H226" i="16"/>
  <c r="I227" i="16"/>
  <c r="I226" i="16"/>
  <c r="G227" i="16"/>
  <c r="G226" i="16"/>
  <c r="H225" i="16"/>
  <c r="H224" i="16"/>
  <c r="I225" i="16"/>
  <c r="I224" i="16"/>
  <c r="G225" i="16"/>
  <c r="G224" i="16"/>
  <c r="H223" i="16"/>
  <c r="H222" i="16"/>
  <c r="I223" i="16"/>
  <c r="I222" i="16"/>
  <c r="G223" i="16"/>
  <c r="G222" i="16"/>
  <c r="H217" i="16"/>
  <c r="H216" i="16"/>
  <c r="I217" i="16"/>
  <c r="I216" i="16"/>
  <c r="G217" i="16"/>
  <c r="G216" i="16"/>
  <c r="H215" i="16"/>
  <c r="H214" i="16"/>
  <c r="I215" i="16"/>
  <c r="I214" i="16"/>
  <c r="H212" i="16"/>
  <c r="I212" i="16"/>
  <c r="G212" i="16"/>
  <c r="H213" i="16"/>
  <c r="H211" i="16" s="1"/>
  <c r="I213" i="16"/>
  <c r="G213" i="16"/>
  <c r="G211" i="16"/>
  <c r="H206" i="16"/>
  <c r="H205" i="16"/>
  <c r="H204" i="16" s="1"/>
  <c r="H203" i="16" s="1"/>
  <c r="H202" i="16" s="1"/>
  <c r="H201" i="16" s="1"/>
  <c r="I206" i="16"/>
  <c r="I205" i="16" s="1"/>
  <c r="I204" i="16" s="1"/>
  <c r="I203" i="16" s="1"/>
  <c r="I202" i="16" s="1"/>
  <c r="I201" i="16" s="1"/>
  <c r="G206" i="16"/>
  <c r="G205" i="16"/>
  <c r="G204" i="16" s="1"/>
  <c r="G203" i="16" s="1"/>
  <c r="G202" i="16" s="1"/>
  <c r="G201" i="16" s="1"/>
  <c r="H200" i="16"/>
  <c r="H199" i="16" s="1"/>
  <c r="H198" i="16" s="1"/>
  <c r="H197" i="16" s="1"/>
  <c r="H196" i="16" s="1"/>
  <c r="H195" i="16" s="1"/>
  <c r="I200" i="16"/>
  <c r="I199" i="16"/>
  <c r="I198" i="16" s="1"/>
  <c r="I197" i="16" s="1"/>
  <c r="I196" i="16" s="1"/>
  <c r="I195" i="16" s="1"/>
  <c r="G200" i="16"/>
  <c r="G199" i="16"/>
  <c r="G198" i="16" s="1"/>
  <c r="G197" i="16" s="1"/>
  <c r="G196" i="16" s="1"/>
  <c r="G195" i="16" s="1"/>
  <c r="H194" i="16"/>
  <c r="I194" i="16"/>
  <c r="I191" i="16"/>
  <c r="G194" i="16"/>
  <c r="I185" i="16"/>
  <c r="I184" i="16" s="1"/>
  <c r="I183" i="16" s="1"/>
  <c r="I182" i="16" s="1"/>
  <c r="I181" i="16" s="1"/>
  <c r="H185" i="16"/>
  <c r="H184" i="16"/>
  <c r="H183" i="16" s="1"/>
  <c r="H182" i="16" s="1"/>
  <c r="H181" i="16" s="1"/>
  <c r="G185" i="16"/>
  <c r="G184" i="16" s="1"/>
  <c r="G183" i="16" s="1"/>
  <c r="G182" i="16" s="1"/>
  <c r="G181" i="16" s="1"/>
  <c r="H177" i="16"/>
  <c r="H176" i="16"/>
  <c r="H264" i="13"/>
  <c r="H68" i="16"/>
  <c r="I266" i="13"/>
  <c r="I70" i="16"/>
  <c r="H266" i="13"/>
  <c r="H70" i="16" s="1"/>
  <c r="H223" i="13"/>
  <c r="H222" i="13" s="1"/>
  <c r="H221" i="13" s="1"/>
  <c r="H220" i="13" s="1"/>
  <c r="I223" i="13"/>
  <c r="I222" i="13" s="1"/>
  <c r="I221" i="13" s="1"/>
  <c r="I220" i="13" s="1"/>
  <c r="G223" i="13"/>
  <c r="G222" i="13" s="1"/>
  <c r="G221" i="13" s="1"/>
  <c r="G220" i="13" s="1"/>
  <c r="H256" i="13"/>
  <c r="H60" i="16"/>
  <c r="I256" i="13"/>
  <c r="I60" i="16"/>
  <c r="I59" i="16"/>
  <c r="I58" i="16" s="1"/>
  <c r="I57" i="16" s="1"/>
  <c r="G60" i="16"/>
  <c r="H257" i="13"/>
  <c r="H61" i="16"/>
  <c r="I257" i="13"/>
  <c r="I61" i="16"/>
  <c r="G61" i="16"/>
  <c r="G69" i="16"/>
  <c r="H265" i="13"/>
  <c r="I265" i="13"/>
  <c r="I69" i="16"/>
  <c r="I53" i="16"/>
  <c r="H245" i="13"/>
  <c r="H52" i="16" s="1"/>
  <c r="I245" i="13"/>
  <c r="I52" i="16" s="1"/>
  <c r="G210" i="13"/>
  <c r="H210" i="13"/>
  <c r="I210" i="13"/>
  <c r="H183" i="13"/>
  <c r="H144" i="16"/>
  <c r="H143" i="16"/>
  <c r="H142" i="16" s="1"/>
  <c r="H141" i="16" s="1"/>
  <c r="H140" i="16" s="1"/>
  <c r="H139" i="16" s="1"/>
  <c r="I183" i="13"/>
  <c r="I144" i="16"/>
  <c r="I143" i="16"/>
  <c r="I142" i="16"/>
  <c r="H182" i="13"/>
  <c r="I182" i="13"/>
  <c r="G108" i="13"/>
  <c r="H80" i="13"/>
  <c r="H239" i="16"/>
  <c r="H238" i="16"/>
  <c r="H237" i="16" s="1"/>
  <c r="H236" i="16" s="1"/>
  <c r="H235" i="16" s="1"/>
  <c r="H234" i="16" s="1"/>
  <c r="I79" i="13"/>
  <c r="I78" i="13"/>
  <c r="I77" i="13" s="1"/>
  <c r="I76" i="13" s="1"/>
  <c r="I75" i="13" s="1"/>
  <c r="F21" i="14" s="1"/>
  <c r="F20" i="14" s="1"/>
  <c r="G52" i="13"/>
  <c r="G59" i="13"/>
  <c r="G219" i="16"/>
  <c r="G218" i="16" s="1"/>
  <c r="G57" i="13"/>
  <c r="G46" i="13"/>
  <c r="G45" i="13"/>
  <c r="G44" i="13" s="1"/>
  <c r="G43" i="13" s="1"/>
  <c r="D17" i="14" s="1"/>
  <c r="H274" i="13"/>
  <c r="H261" i="16"/>
  <c r="I261" i="16"/>
  <c r="H259" i="16"/>
  <c r="H258" i="16" s="1"/>
  <c r="H257" i="16" s="1"/>
  <c r="H256" i="16" s="1"/>
  <c r="H255" i="16" s="1"/>
  <c r="H254" i="16" s="1"/>
  <c r="I259" i="16"/>
  <c r="I258" i="16"/>
  <c r="I257" i="16" s="1"/>
  <c r="I256" i="16" s="1"/>
  <c r="I255" i="16" s="1"/>
  <c r="I254" i="16" s="1"/>
  <c r="G259" i="16"/>
  <c r="G258" i="16" s="1"/>
  <c r="G257" i="16" s="1"/>
  <c r="G256" i="16" s="1"/>
  <c r="G255" i="16" s="1"/>
  <c r="G254" i="16" s="1"/>
  <c r="G39" i="16"/>
  <c r="G38" i="16"/>
  <c r="G37" i="16" s="1"/>
  <c r="G36" i="16" s="1"/>
  <c r="G35" i="16" s="1"/>
  <c r="G34" i="16" s="1"/>
  <c r="E23" i="14"/>
  <c r="E22" i="14"/>
  <c r="F23" i="14"/>
  <c r="F22" i="14"/>
  <c r="D23" i="14"/>
  <c r="H310" i="13"/>
  <c r="H309" i="13" s="1"/>
  <c r="G290" i="13"/>
  <c r="G289" i="13" s="1"/>
  <c r="G288" i="13" s="1"/>
  <c r="G287" i="13" s="1"/>
  <c r="G157" i="13"/>
  <c r="H157" i="13"/>
  <c r="H154" i="13"/>
  <c r="H153" i="13" s="1"/>
  <c r="I157" i="13"/>
  <c r="I154" i="13" s="1"/>
  <c r="I153" i="13" s="1"/>
  <c r="I218" i="13"/>
  <c r="I217" i="13"/>
  <c r="H218" i="13"/>
  <c r="H165" i="16"/>
  <c r="H164" i="16" s="1"/>
  <c r="H163" i="16" s="1"/>
  <c r="G215" i="13"/>
  <c r="H161" i="16"/>
  <c r="H160" i="16" s="1"/>
  <c r="I161" i="16"/>
  <c r="I160" i="16" s="1"/>
  <c r="G214" i="13"/>
  <c r="H214" i="13"/>
  <c r="I214" i="13"/>
  <c r="I159" i="16"/>
  <c r="I158" i="16"/>
  <c r="G212" i="13"/>
  <c r="G159" i="16"/>
  <c r="G131" i="13"/>
  <c r="H131" i="13"/>
  <c r="I131" i="13"/>
  <c r="H57" i="13"/>
  <c r="I57" i="13"/>
  <c r="H52" i="13"/>
  <c r="I52" i="13"/>
  <c r="G17" i="13"/>
  <c r="I310" i="13"/>
  <c r="I291" i="13"/>
  <c r="I290" i="13" s="1"/>
  <c r="I289" i="13" s="1"/>
  <c r="I288" i="13" s="1"/>
  <c r="I287" i="13" s="1"/>
  <c r="I284" i="13"/>
  <c r="I283" i="13"/>
  <c r="I282" i="13" s="1"/>
  <c r="I281" i="13" s="1"/>
  <c r="I278" i="13"/>
  <c r="I277" i="13"/>
  <c r="I276" i="13" s="1"/>
  <c r="I274" i="13"/>
  <c r="I249" i="13"/>
  <c r="I207" i="13"/>
  <c r="I206" i="13" s="1"/>
  <c r="I187" i="13"/>
  <c r="I186" i="13" s="1"/>
  <c r="I181" i="13" s="1"/>
  <c r="I166" i="13"/>
  <c r="I155" i="13"/>
  <c r="I135" i="13"/>
  <c r="I134" i="13"/>
  <c r="I133" i="13" s="1"/>
  <c r="I130" i="13" s="1"/>
  <c r="I129" i="13" s="1"/>
  <c r="I128" i="13" s="1"/>
  <c r="I114" i="13"/>
  <c r="I112" i="13"/>
  <c r="I108" i="13"/>
  <c r="I104" i="13"/>
  <c r="I103" i="13" s="1"/>
  <c r="I102" i="13" s="1"/>
  <c r="I100" i="13"/>
  <c r="I99" i="13"/>
  <c r="I98" i="13" s="1"/>
  <c r="I87" i="13"/>
  <c r="I86" i="13"/>
  <c r="I85" i="13"/>
  <c r="I84" i="13" s="1"/>
  <c r="I83" i="13" s="1"/>
  <c r="I82" i="13" s="1"/>
  <c r="I73" i="13"/>
  <c r="I71" i="13"/>
  <c r="I67" i="13"/>
  <c r="I65" i="13"/>
  <c r="I63" i="13"/>
  <c r="I61" i="13"/>
  <c r="I221" i="16"/>
  <c r="I220" i="16" s="1"/>
  <c r="I59" i="13"/>
  <c r="I219" i="16" s="1"/>
  <c r="I218" i="16" s="1"/>
  <c r="I55" i="13"/>
  <c r="I237" i="13"/>
  <c r="I236" i="13"/>
  <c r="I235" i="13"/>
  <c r="I234" i="13" s="1"/>
  <c r="F32" i="14" s="1"/>
  <c r="I40" i="13"/>
  <c r="I39" i="13"/>
  <c r="I38" i="13"/>
  <c r="I37" i="13"/>
  <c r="I36" i="13" s="1"/>
  <c r="F18" i="14" s="1"/>
  <c r="I25" i="13"/>
  <c r="I23" i="13"/>
  <c r="I19" i="13"/>
  <c r="H291" i="13"/>
  <c r="H290" i="13" s="1"/>
  <c r="H289" i="13"/>
  <c r="H288" i="13" s="1"/>
  <c r="H287" i="13" s="1"/>
  <c r="H284" i="13"/>
  <c r="H283" i="13"/>
  <c r="H282" i="13" s="1"/>
  <c r="H281" i="13"/>
  <c r="H278" i="13"/>
  <c r="H277" i="13"/>
  <c r="H276" i="13" s="1"/>
  <c r="H249" i="13"/>
  <c r="H207" i="13"/>
  <c r="H205" i="13"/>
  <c r="H187" i="13"/>
  <c r="H186" i="13"/>
  <c r="H181" i="13" s="1"/>
  <c r="H166" i="13"/>
  <c r="H155" i="13"/>
  <c r="H135" i="13"/>
  <c r="H134" i="13" s="1"/>
  <c r="H133" i="13" s="1"/>
  <c r="H130" i="13" s="1"/>
  <c r="H129" i="13" s="1"/>
  <c r="H128" i="13" s="1"/>
  <c r="H114" i="13"/>
  <c r="H112" i="13"/>
  <c r="H111" i="13"/>
  <c r="H110" i="13" s="1"/>
  <c r="H108" i="13"/>
  <c r="H104" i="13"/>
  <c r="H103" i="13"/>
  <c r="H102" i="13" s="1"/>
  <c r="H100" i="13"/>
  <c r="H99" i="13"/>
  <c r="H98" i="13"/>
  <c r="H97" i="13" s="1"/>
  <c r="H96" i="13" s="1"/>
  <c r="H87" i="13"/>
  <c r="H73" i="13"/>
  <c r="H71" i="13"/>
  <c r="H67" i="13"/>
  <c r="H65" i="13"/>
  <c r="H63" i="13"/>
  <c r="H50" i="13" s="1"/>
  <c r="H49" i="13" s="1"/>
  <c r="H61" i="13"/>
  <c r="H221" i="16"/>
  <c r="H220" i="16" s="1"/>
  <c r="H59" i="13"/>
  <c r="H219" i="16" s="1"/>
  <c r="H218" i="16"/>
  <c r="H55" i="13"/>
  <c r="H237" i="13"/>
  <c r="H236" i="13"/>
  <c r="H235" i="13"/>
  <c r="H234" i="13" s="1"/>
  <c r="E32" i="14" s="1"/>
  <c r="H40" i="13"/>
  <c r="H39" i="13"/>
  <c r="H38" i="13"/>
  <c r="H37" i="13"/>
  <c r="H36" i="13" s="1"/>
  <c r="E18" i="14"/>
  <c r="H25" i="13"/>
  <c r="H23" i="13"/>
  <c r="H24" i="13" s="1"/>
  <c r="G278" i="13"/>
  <c r="G277" i="13"/>
  <c r="G276" i="13" s="1"/>
  <c r="G134" i="13"/>
  <c r="G133" i="13" s="1"/>
  <c r="G130" i="13"/>
  <c r="G129" i="13" s="1"/>
  <c r="G128" i="13" s="1"/>
  <c r="D27" i="14" s="1"/>
  <c r="G284" i="13"/>
  <c r="G283" i="13" s="1"/>
  <c r="G282" i="13" s="1"/>
  <c r="G281" i="13" s="1"/>
  <c r="G270" i="13" s="1"/>
  <c r="D35" i="14" s="1"/>
  <c r="D33" i="14" s="1"/>
  <c r="G65" i="13"/>
  <c r="G187" i="13"/>
  <c r="G186" i="13"/>
  <c r="G274" i="13"/>
  <c r="G61" i="13"/>
  <c r="G221" i="16" s="1"/>
  <c r="G220" i="16" s="1"/>
  <c r="G210" i="16" s="1"/>
  <c r="G209" i="16" s="1"/>
  <c r="G208" i="16" s="1"/>
  <c r="G207" i="16" s="1"/>
  <c r="G236" i="13"/>
  <c r="G235" i="13"/>
  <c r="G234" i="13" s="1"/>
  <c r="D32" i="14"/>
  <c r="G308" i="13"/>
  <c r="G114" i="13"/>
  <c r="G111" i="13" s="1"/>
  <c r="G112" i="13"/>
  <c r="G249" i="13"/>
  <c r="G107" i="13"/>
  <c r="G106" i="13"/>
  <c r="G207" i="13"/>
  <c r="G87" i="13"/>
  <c r="G25" i="13"/>
  <c r="G23" i="13"/>
  <c r="G24" i="13" s="1"/>
  <c r="G237" i="13"/>
  <c r="G38" i="13"/>
  <c r="G37" i="13"/>
  <c r="G36" i="13" s="1"/>
  <c r="D18" i="14"/>
  <c r="G63" i="13"/>
  <c r="G73" i="13"/>
  <c r="G67" i="13"/>
  <c r="G40" i="13"/>
  <c r="G39" i="13" s="1"/>
  <c r="G166" i="13"/>
  <c r="G86" i="13"/>
  <c r="G85" i="13"/>
  <c r="G84" i="13" s="1"/>
  <c r="G83" i="13"/>
  <c r="G82" i="13" s="1"/>
  <c r="I107" i="13"/>
  <c r="I106" i="13" s="1"/>
  <c r="I163" i="13"/>
  <c r="I162" i="13" s="1"/>
  <c r="I161" i="13" s="1"/>
  <c r="G310" i="13"/>
  <c r="G309" i="13" s="1"/>
  <c r="H86" i="13"/>
  <c r="H85" i="13" s="1"/>
  <c r="H84" i="13"/>
  <c r="H83" i="13" s="1"/>
  <c r="H82" i="13" s="1"/>
  <c r="H107" i="13"/>
  <c r="H106" i="13"/>
  <c r="H163" i="13"/>
  <c r="H162" i="13"/>
  <c r="H161" i="13" s="1"/>
  <c r="H139" i="13"/>
  <c r="I308" i="13"/>
  <c r="I306" i="13"/>
  <c r="F41" i="14" s="1"/>
  <c r="G273" i="13"/>
  <c r="G272" i="13"/>
  <c r="G271" i="13" s="1"/>
  <c r="I273" i="13"/>
  <c r="I272" i="13" s="1"/>
  <c r="I271" i="13" s="1"/>
  <c r="G306" i="13"/>
  <c r="D41" i="14" s="1"/>
  <c r="H273" i="13"/>
  <c r="H272" i="13" s="1"/>
  <c r="H270" i="13" s="1"/>
  <c r="H308" i="13"/>
  <c r="H306" i="13" s="1"/>
  <c r="E41" i="14" s="1"/>
  <c r="I209" i="13"/>
  <c r="H209" i="13"/>
  <c r="G79" i="13"/>
  <c r="G78" i="13"/>
  <c r="G77" i="13" s="1"/>
  <c r="G76" i="13"/>
  <c r="G75" i="13" s="1"/>
  <c r="D21" i="14" s="1"/>
  <c r="D20" i="14" s="1"/>
  <c r="H188" i="16"/>
  <c r="H187" i="16" s="1"/>
  <c r="H217" i="13"/>
  <c r="I255" i="13"/>
  <c r="I254" i="13"/>
  <c r="I253" i="13" s="1"/>
  <c r="H79" i="13"/>
  <c r="H78" i="13" s="1"/>
  <c r="H77" i="13" s="1"/>
  <c r="H76" i="13" s="1"/>
  <c r="H75" i="13" s="1"/>
  <c r="E21" i="14" s="1"/>
  <c r="E20" i="14" s="1"/>
  <c r="G251" i="13"/>
  <c r="G52" i="16"/>
  <c r="G209" i="13"/>
  <c r="I32" i="13"/>
  <c r="I27" i="13" s="1"/>
  <c r="I165" i="16"/>
  <c r="I164" i="16"/>
  <c r="I163" i="16" s="1"/>
  <c r="I263" i="13"/>
  <c r="I262" i="13" s="1"/>
  <c r="I261" i="13" s="1"/>
  <c r="H255" i="13"/>
  <c r="H254" i="13"/>
  <c r="H253" i="13" s="1"/>
  <c r="H32" i="13"/>
  <c r="H27" i="13" s="1"/>
  <c r="H192" i="16"/>
  <c r="H191" i="16"/>
  <c r="I177" i="16"/>
  <c r="I176" i="16"/>
  <c r="H69" i="16"/>
  <c r="H263" i="13"/>
  <c r="H262" i="13" s="1"/>
  <c r="H261" i="13" s="1"/>
  <c r="I188" i="16"/>
  <c r="I187" i="16"/>
  <c r="I28" i="13"/>
  <c r="G192" i="16"/>
  <c r="G191" i="16" s="1"/>
  <c r="G32" i="13"/>
  <c r="G179" i="16"/>
  <c r="G178" i="16"/>
  <c r="G19" i="13"/>
  <c r="G16" i="13"/>
  <c r="G15" i="13" s="1"/>
  <c r="G14" i="13" s="1"/>
  <c r="H179" i="16"/>
  <c r="H178" i="16" s="1"/>
  <c r="H19" i="13"/>
  <c r="H16" i="13" s="1"/>
  <c r="H15" i="13"/>
  <c r="H14" i="13" s="1"/>
  <c r="G138" i="16"/>
  <c r="H307" i="13"/>
  <c r="G110" i="13"/>
  <c r="H206" i="13"/>
  <c r="I205" i="13"/>
  <c r="G183" i="13"/>
  <c r="G182" i="13"/>
  <c r="G181" i="13" s="1"/>
  <c r="I111" i="13"/>
  <c r="I110" i="13"/>
  <c r="H51" i="13"/>
  <c r="G119" i="16"/>
  <c r="G118" i="16" s="1"/>
  <c r="G206" i="13"/>
  <c r="G205" i="13"/>
  <c r="I24" i="13"/>
  <c r="I309" i="13"/>
  <c r="I307" i="13"/>
  <c r="I50" i="13"/>
  <c r="I49" i="13"/>
  <c r="I48" i="13" s="1"/>
  <c r="F19" i="14" s="1"/>
  <c r="G217" i="13"/>
  <c r="G165" i="16"/>
  <c r="G164" i="16" s="1"/>
  <c r="G163" i="16"/>
  <c r="H48" i="13"/>
  <c r="E19" i="14" s="1"/>
  <c r="G154" i="13"/>
  <c r="G153" i="13" s="1"/>
  <c r="G152" i="13" s="1"/>
  <c r="H159" i="13"/>
  <c r="I16" i="13"/>
  <c r="I15" i="13" s="1"/>
  <c r="I14" i="13"/>
  <c r="H244" i="13"/>
  <c r="H243" i="13"/>
  <c r="H242" i="13" s="1"/>
  <c r="H241" i="13" s="1"/>
  <c r="H240" i="13" s="1"/>
  <c r="I138" i="16"/>
  <c r="I244" i="13"/>
  <c r="I243" i="13" s="1"/>
  <c r="I242" i="13"/>
  <c r="G100" i="13"/>
  <c r="G155" i="13"/>
  <c r="G28" i="13"/>
  <c r="G27" i="13" s="1"/>
  <c r="G22" i="13" s="1"/>
  <c r="G21" i="13" s="1"/>
  <c r="D16" i="14" s="1"/>
  <c r="G163" i="13"/>
  <c r="G162" i="13" s="1"/>
  <c r="G161" i="13"/>
  <c r="G104" i="13"/>
  <c r="G103" i="13"/>
  <c r="G102" i="13" s="1"/>
  <c r="G99" i="13"/>
  <c r="G98" i="13" s="1"/>
  <c r="G274" i="16"/>
  <c r="G158" i="16"/>
  <c r="G151" i="16"/>
  <c r="G150" i="16" s="1"/>
  <c r="G149" i="16" s="1"/>
  <c r="I51" i="13"/>
  <c r="I204" i="13"/>
  <c r="I203" i="13" s="1"/>
  <c r="F31" i="14"/>
  <c r="I22" i="13"/>
  <c r="I21" i="13" s="1"/>
  <c r="F16" i="14"/>
  <c r="D22" i="14"/>
  <c r="H299" i="13"/>
  <c r="E39" i="14"/>
  <c r="H22" i="13"/>
  <c r="H21" i="13" s="1"/>
  <c r="E16" i="14" s="1"/>
  <c r="F37" i="14"/>
  <c r="F36" i="14" s="1"/>
  <c r="I286" i="13"/>
  <c r="D37" i="14"/>
  <c r="D36" i="14" s="1"/>
  <c r="G286" i="13"/>
  <c r="G42" i="13"/>
  <c r="E15" i="14"/>
  <c r="H271" i="13"/>
  <c r="I299" i="13"/>
  <c r="F39" i="14"/>
  <c r="H152" i="13"/>
  <c r="G62" i="16"/>
  <c r="G59" i="16"/>
  <c r="G255" i="13"/>
  <c r="G254" i="13"/>
  <c r="G253" i="13" s="1"/>
  <c r="G50" i="13"/>
  <c r="G51" i="13" s="1"/>
  <c r="I270" i="13"/>
  <c r="F35" i="14" s="1"/>
  <c r="E35" i="14"/>
  <c r="H67" i="16"/>
  <c r="H66" i="16" s="1"/>
  <c r="H65" i="16" s="1"/>
  <c r="H48" i="16" s="1"/>
  <c r="H47" i="16" s="1"/>
  <c r="H41" i="16" s="1"/>
  <c r="G263" i="13"/>
  <c r="G262" i="13"/>
  <c r="G261" i="13" s="1"/>
  <c r="G70" i="16"/>
  <c r="G67" i="16" s="1"/>
  <c r="G243" i="13"/>
  <c r="G242" i="13" s="1"/>
  <c r="G241" i="13" s="1"/>
  <c r="G54" i="16"/>
  <c r="G49" i="13"/>
  <c r="G48" i="13" s="1"/>
  <c r="I67" i="16"/>
  <c r="I66" i="16" s="1"/>
  <c r="I65" i="16"/>
  <c r="I151" i="16"/>
  <c r="I150" i="16"/>
  <c r="I149" i="16" s="1"/>
  <c r="H59" i="16"/>
  <c r="H58" i="16" s="1"/>
  <c r="H57" i="16"/>
  <c r="I51" i="16"/>
  <c r="I50" i="16"/>
  <c r="I49" i="16" s="1"/>
  <c r="H51" i="16"/>
  <c r="H50" i="16" s="1"/>
  <c r="H49" i="16"/>
  <c r="I175" i="16"/>
  <c r="I174" i="16" s="1"/>
  <c r="I173" i="16" s="1"/>
  <c r="H132" i="16"/>
  <c r="H131" i="16"/>
  <c r="G240" i="13"/>
  <c r="G204" i="13"/>
  <c r="G226" i="13"/>
  <c r="G225" i="13"/>
  <c r="H151" i="16"/>
  <c r="H150" i="16"/>
  <c r="H149" i="16" s="1"/>
  <c r="H158" i="16"/>
  <c r="G180" i="13"/>
  <c r="G141" i="13"/>
  <c r="G140" i="13"/>
  <c r="G300" i="13"/>
  <c r="G299" i="13"/>
  <c r="D40" i="14"/>
  <c r="D39" i="14"/>
  <c r="I186" i="16"/>
  <c r="I48" i="16"/>
  <c r="I47" i="16" s="1"/>
  <c r="I41" i="16" s="1"/>
  <c r="H175" i="16"/>
  <c r="H174" i="16"/>
  <c r="H173" i="16" s="1"/>
  <c r="G73" i="16"/>
  <c r="I80" i="16"/>
  <c r="I79" i="16"/>
  <c r="I78" i="16" s="1"/>
  <c r="I73" i="16" s="1"/>
  <c r="H130" i="16"/>
  <c r="H210" i="16"/>
  <c r="H209" i="16"/>
  <c r="H208" i="16" s="1"/>
  <c r="H207" i="16" s="1"/>
  <c r="I141" i="16"/>
  <c r="I140" i="16"/>
  <c r="I139" i="16" s="1"/>
  <c r="G155" i="16"/>
  <c r="H155" i="16"/>
  <c r="G175" i="16"/>
  <c r="G174" i="16" s="1"/>
  <c r="G173" i="16" s="1"/>
  <c r="G172" i="16" s="1"/>
  <c r="G171" i="16" s="1"/>
  <c r="G58" i="16"/>
  <c r="G57" i="16"/>
  <c r="I211" i="16"/>
  <c r="H73" i="16"/>
  <c r="I155" i="16"/>
  <c r="G93" i="16"/>
  <c r="G92" i="16" s="1"/>
  <c r="G91" i="16" s="1"/>
  <c r="G90" i="16" s="1"/>
  <c r="G89" i="16" s="1"/>
  <c r="G66" i="16"/>
  <c r="G65" i="16"/>
  <c r="H186" i="16"/>
  <c r="H180" i="16"/>
  <c r="I180" i="16"/>
  <c r="I210" i="16"/>
  <c r="I209" i="16"/>
  <c r="I208" i="16" s="1"/>
  <c r="I207" i="16" s="1"/>
  <c r="G186" i="16"/>
  <c r="G180" i="16"/>
  <c r="G103" i="16"/>
  <c r="G102" i="16" s="1"/>
  <c r="G15" i="16"/>
  <c r="G14" i="16" s="1"/>
  <c r="G13" i="16" s="1"/>
  <c r="I97" i="13"/>
  <c r="I96" i="13"/>
  <c r="F26" i="14" s="1"/>
  <c r="F25" i="14" s="1"/>
  <c r="I95" i="13"/>
  <c r="G97" i="13"/>
  <c r="D19" i="14"/>
  <c r="D34" i="14"/>
  <c r="G203" i="13"/>
  <c r="D31" i="14"/>
  <c r="G168" i="13"/>
  <c r="D30" i="14"/>
  <c r="H12" i="16" l="1"/>
  <c r="D15" i="14"/>
  <c r="D14" i="14" s="1"/>
  <c r="G13" i="13"/>
  <c r="H172" i="16"/>
  <c r="H171" i="16" s="1"/>
  <c r="I172" i="16"/>
  <c r="I171" i="16" s="1"/>
  <c r="H239" i="13"/>
  <c r="E34" i="14"/>
  <c r="E33" i="14" s="1"/>
  <c r="E26" i="14"/>
  <c r="E25" i="14" s="1"/>
  <c r="H95" i="13"/>
  <c r="E37" i="14"/>
  <c r="E36" i="14" s="1"/>
  <c r="H286" i="13"/>
  <c r="G239" i="13"/>
  <c r="G137" i="16"/>
  <c r="G132" i="16"/>
  <c r="G131" i="16" s="1"/>
  <c r="G51" i="16"/>
  <c r="G50" i="16" s="1"/>
  <c r="G49" i="16" s="1"/>
  <c r="G48" i="16" s="1"/>
  <c r="G47" i="16" s="1"/>
  <c r="G41" i="16" s="1"/>
  <c r="H204" i="13"/>
  <c r="H203" i="13" s="1"/>
  <c r="E31" i="14" s="1"/>
  <c r="G307" i="13"/>
  <c r="H168" i="13"/>
  <c r="E30" i="14" s="1"/>
  <c r="H180" i="13"/>
  <c r="E14" i="14"/>
  <c r="I241" i="13"/>
  <c r="I240" i="13" s="1"/>
  <c r="I137" i="16"/>
  <c r="I132" i="16"/>
  <c r="I131" i="16" s="1"/>
  <c r="I130" i="16" s="1"/>
  <c r="I11" i="16" s="1"/>
  <c r="F15" i="14"/>
  <c r="F14" i="14" s="1"/>
  <c r="I13" i="13"/>
  <c r="G139" i="13"/>
  <c r="H13" i="13"/>
  <c r="E29" i="14"/>
  <c r="E28" i="14" s="1"/>
  <c r="H138" i="13"/>
  <c r="I168" i="13"/>
  <c r="F30" i="14" s="1"/>
  <c r="I180" i="13"/>
  <c r="I139" i="13"/>
  <c r="I152" i="13"/>
  <c r="G141" i="16"/>
  <c r="G140" i="16" s="1"/>
  <c r="G139" i="16" s="1"/>
  <c r="G119" i="13"/>
  <c r="G118" i="13" s="1"/>
  <c r="G117" i="13" s="1"/>
  <c r="G116" i="13" s="1"/>
  <c r="G96" i="13" s="1"/>
  <c r="G170" i="16"/>
  <c r="G169" i="16" s="1"/>
  <c r="G168" i="16" s="1"/>
  <c r="G167" i="16" s="1"/>
  <c r="G166" i="16" s="1"/>
  <c r="D26" i="14" l="1"/>
  <c r="D25" i="14" s="1"/>
  <c r="G95" i="13"/>
  <c r="H12" i="13"/>
  <c r="F34" i="14"/>
  <c r="F33" i="14" s="1"/>
  <c r="I239" i="13"/>
  <c r="I12" i="16"/>
  <c r="F29" i="14"/>
  <c r="F28" i="14" s="1"/>
  <c r="I138" i="13"/>
  <c r="I12" i="13" s="1"/>
  <c r="D29" i="14"/>
  <c r="D28" i="14" s="1"/>
  <c r="G138" i="13"/>
  <c r="G12" i="13" s="1"/>
  <c r="F13" i="14"/>
  <c r="E13" i="14"/>
  <c r="G130" i="16"/>
  <c r="G12" i="16" s="1"/>
  <c r="D13" i="14"/>
  <c r="H11" i="16"/>
  <c r="G11" i="16" l="1"/>
</calcChain>
</file>

<file path=xl/sharedStrings.xml><?xml version="1.0" encoding="utf-8"?>
<sst xmlns="http://schemas.openxmlformats.org/spreadsheetml/2006/main" count="2555" uniqueCount="344">
  <si>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</si>
  <si>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</si>
  <si>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</si>
  <si>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</si>
  <si>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</si>
  <si>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</si>
  <si>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</si>
  <si>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</si>
  <si>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</si>
  <si>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</si>
  <si>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</si>
  <si>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</si>
  <si>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</si>
  <si>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</si>
  <si>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</si>
  <si>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</si>
  <si>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</si>
  <si>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</si>
  <si>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</si>
  <si>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</si>
  <si>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</si>
  <si>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</si>
  <si>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</si>
  <si>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</si>
  <si>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</si>
  <si>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</si>
  <si>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</si>
  <si>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</si>
  <si>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</si>
  <si>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</si>
  <si>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</si>
  <si>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</si>
  <si>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</si>
  <si>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</si>
  <si>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</si>
  <si>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</si>
  <si>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</si>
  <si>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</si>
  <si>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</si>
  <si>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</si>
  <si>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</si>
  <si>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</si>
  <si>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</si>
  <si>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</si>
  <si>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</si>
  <si>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</si>
  <si>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</si>
  <si>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</si>
  <si>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</si>
  <si>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</si>
  <si>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</si>
  <si>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</si>
  <si>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</si>
  <si>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</si>
  <si>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</si>
  <si>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</si>
  <si>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</si>
  <si>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</si>
  <si>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</si>
  <si>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</si>
  <si>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</si>
  <si>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</si>
  <si>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</si>
  <si>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</si>
  <si>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</si>
  <si>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</si>
  <si>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</si>
  <si>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</si>
  <si>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</si>
  <si>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</si>
  <si>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</si>
  <si>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</si>
  <si>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</si>
  <si>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</si>
  <si>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</si>
  <si>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</si>
  <si>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</si>
  <si>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</si>
  <si>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</si>
  <si>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</si>
  <si>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</si>
  <si>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</si>
  <si>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</si>
  <si>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</si>
  <si>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</si>
  <si>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</si>
  <si>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</si>
  <si>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</si>
  <si>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</si>
  <si>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</si>
  <si>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</si>
  <si>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</si>
  <si>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</si>
  <si>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</si>
  <si>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</si>
  <si>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</si>
  <si>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</si>
  <si>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</si>
  <si>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</si>
  <si>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</si>
  <si>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</si>
  <si>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</si>
  <si>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</si>
  <si>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</si>
  <si>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</si>
  <si>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</si>
  <si>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</si>
  <si>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</si>
  <si>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</si>
  <si>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</si>
  <si>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</si>
  <si>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</si>
  <si>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</si>
  <si>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</si>
  <si>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</si>
  <si>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</si>
  <si>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</si>
  <si>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</si>
  <si>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</si>
  <si>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</si>
  <si>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</si>
  <si>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</si>
  <si>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</si>
  <si>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</si>
  <si>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</si>
  <si>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</si>
  <si>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</si>
  <si>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</si>
  <si>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</si>
  <si>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</si>
  <si>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</si>
  <si>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</si>
  <si>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</si>
  <si>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</si>
  <si>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</si>
  <si>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</si>
  <si>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</si>
  <si>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</si>
  <si>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</si>
  <si>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</si>
  <si>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</si>
  <si>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</si>
  <si>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</si>
  <si>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</si>
  <si>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</si>
  <si>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</si>
  <si>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</si>
  <si>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</si>
  <si>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</si>
  <si>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</si>
  <si>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</si>
  <si>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</si>
  <si>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</si>
  <si>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</si>
  <si>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</si>
  <si>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</si>
  <si>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</si>
  <si>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</si>
  <si>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</si>
  <si>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</si>
  <si>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</si>
  <si>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</si>
  <si>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</si>
  <si>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</si>
  <si>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</si>
  <si>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</si>
  <si>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</si>
  <si>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</si>
  <si>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</si>
  <si>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</si>
  <si>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</si>
  <si>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</si>
  <si>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</si>
  <si>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</si>
  <si>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</si>
  <si>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</si>
  <si>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</si>
  <si>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</si>
  <si>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</si>
  <si>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</si>
  <si>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</si>
  <si>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</si>
  <si>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</si>
  <si>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</si>
  <si>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</si>
  <si>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</si>
  <si>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</si>
  <si>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</si>
  <si>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</si>
  <si>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</si>
  <si>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</si>
  <si>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</si>
  <si>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</si>
  <si>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</si>
  <si>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</si>
  <si>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</si>
  <si>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</si>
  <si>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</si>
  <si>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</si>
  <si>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</si>
  <si>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</si>
  <si>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</si>
  <si>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</si>
  <si>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</si>
  <si>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</si>
  <si>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</si>
  <si>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</si>
  <si>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</si>
  <si>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</si>
  <si>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</si>
  <si>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</si>
  <si>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</si>
  <si>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</si>
  <si>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</si>
  <si>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</si>
  <si>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</si>
  <si>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</si>
  <si>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</si>
  <si>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</si>
  <si>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</si>
  <si>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</si>
  <si>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</si>
  <si>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</si>
  <si>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</si>
  <si>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</si>
  <si>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</si>
  <si>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</si>
  <si>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</si>
  <si>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</si>
  <si>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</si>
  <si>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</si>
  <si>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</si>
  <si>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</si>
  <si>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</si>
  <si>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</si>
  <si>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</si>
  <si>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</si>
  <si>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</si>
  <si>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</si>
  <si>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</si>
  <si>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</si>
  <si>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</si>
  <si>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</si>
  <si>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</si>
  <si>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</si>
  <si>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</si>
  <si>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</si>
  <si>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</si>
  <si>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</si>
  <si>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</si>
  <si>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</si>
  <si>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</si>
  <si>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</si>
  <si>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</si>
  <si>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</si>
  <si>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</si>
  <si>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</si>
  <si>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</si>
  <si>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</si>
  <si>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</si>
  <si>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</si>
  <si>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</si>
  <si>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87 9 01 80160</t>
  </si>
  <si>
    <t>Ведомственная структура расходов бюджета</t>
  </si>
  <si>
    <t>муниципального образования  "Усть-Лужское сельское поселение"  на  2019 год и на плановый период 2020 и 2021 годов.</t>
  </si>
  <si>
    <t>320</t>
  </si>
  <si>
    <t>Сциальные выплаты гражданам, кроме публичных нормативных социальных выплат</t>
  </si>
  <si>
    <t>ВСЕГО: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</si>
  <si>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2019 год и на плановый период 2020 и 2021 годов.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</si>
  <si>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</si>
  <si>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</si>
  <si>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</si>
  <si>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</si>
  <si>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2019год и на плановый период 2020 и 2021 годов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</si>
  <si>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</si>
  <si>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</si>
  <si>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</si>
  <si>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</si>
  <si>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</si>
  <si>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42 1 07 00000</t>
  </si>
  <si>
    <t>42 1 07 s4660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</si>
  <si>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</si>
  <si>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</si>
  <si>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</si>
  <si>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</si>
  <si>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</si>
  <si>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46 0 00 00000</t>
  </si>
  <si>
    <t>46 5 00 00000</t>
  </si>
  <si>
    <t>46 5 01 00000</t>
  </si>
  <si>
    <t>46 5 01 72120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</si>
  <si>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</si>
  <si>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</si>
  <si>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</si>
  <si>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</si>
  <si>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</si>
  <si>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</si>
  <si>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</si>
  <si>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</si>
  <si>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</si>
  <si>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Субсидии гражданам на приобретение жилья</t>
  </si>
  <si>
    <t>43 2 01  L4970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</si>
  <si>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</si>
  <si>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</si>
  <si>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Социальные выплаты гражданам, кроме публичных нормативных социальных выплат</t>
  </si>
  <si>
    <t>14</t>
  </si>
  <si>
    <t>410</t>
  </si>
  <si>
    <t>Бюджетные инвестиции</t>
  </si>
  <si>
    <t>Муниципальная программа"Переселение граждан из аварийного жилищного фонда на территории МО «Усть-Лужского сельского поселения в 2019 году"</t>
  </si>
  <si>
    <t>41 0 00 00000</t>
  </si>
  <si>
    <t>41 1 00 00000</t>
  </si>
  <si>
    <t>41 1 F3 00000</t>
  </si>
  <si>
    <t xml:space="preserve">41 1 F3 67483 </t>
  </si>
  <si>
    <t xml:space="preserve">Переселение граждан из аварийного жилищного фонда на территории МО «Усть-Лужского сельского поселения </t>
  </si>
  <si>
    <t>За счет средств поступивших от Фонда содействия реформированию жилищно-коммунального хозяйства</t>
  </si>
  <si>
    <t>41 1 F3 674834</t>
  </si>
  <si>
    <t>За счет средствбюджетов субъектов РФ</t>
  </si>
  <si>
    <t>48 1 07 00000</t>
  </si>
  <si>
    <t>48 1 07 S4770</t>
  </si>
  <si>
    <t>244</t>
  </si>
  <si>
    <t>Основные мероприятия: ремонт дорожного моста через реку Выбье</t>
  </si>
  <si>
    <t xml:space="preserve"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</t>
  </si>
  <si>
    <t>48 1 01 S4770</t>
  </si>
  <si>
    <t>Основные мероприятия: ремонт пешеходного моста через дренажную канаву в  д.Выбье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</si>
  <si>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</si>
  <si>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87 9 0180140</t>
  </si>
  <si>
    <t>46 4 00 00000</t>
  </si>
  <si>
    <t>46 4 01 00000</t>
  </si>
  <si>
    <t>46 4 01 s0260</t>
  </si>
  <si>
    <t xml:space="preserve">Софинансирование расходов на реализацию мероприятий по ремонту канализационного коллектора </t>
  </si>
  <si>
    <t xml:space="preserve">Мероприятий по ремонту канализационного коллектора </t>
  </si>
  <si>
    <t>41 1 F3 6748s</t>
  </si>
  <si>
    <t>41 1 F3 67483s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</si>
  <si>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</si>
  <si>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86 4 01 01020</t>
  </si>
  <si>
    <t>Софинансирование расходов на реализацию мероприятий по ремонту канализационного коллектора (местный бюджет)</t>
  </si>
  <si>
    <t>87 9 01 02860</t>
  </si>
  <si>
    <t>Иные межбюджетные трансферты на исполнение полномочий по осуществлению муниципального жилищного контроля на территории поселения.</t>
  </si>
  <si>
    <t>Иные межбюджетные транферты на исполнении части полномочий по подготовке проектов генерального плана, правил землемользования и застройки.</t>
  </si>
  <si>
    <t>87 9 01 02840</t>
  </si>
  <si>
    <t>от 20.12.2019 № 36</t>
  </si>
  <si>
    <t>87 9 01 80360</t>
  </si>
  <si>
    <t>Мероприятия по реализации иных вопросов в области жилищно-коммунального хозяйства.</t>
  </si>
  <si>
    <t>879 01 01150</t>
  </si>
  <si>
    <t>Осуществление закрепленных за муниципальным образованием законодательством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</si>
</sst>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34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29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0" fillId="0" borderId="0" xfId="0" applyFont="1" applyFill="1"/>
    <xf numFmtId="0" fontId="4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181" fontId="10" fillId="0" borderId="3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181" fontId="11" fillId="0" borderId="3" xfId="0" applyNumberFormat="1" applyFont="1" applyFill="1" applyBorder="1"/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1" fillId="0" borderId="0" xfId="0" applyFont="1" applyFill="1"/>
    <xf numFmtId="0" fontId="24" fillId="0" borderId="3" xfId="0" applyFont="1" applyFill="1" applyBorder="1" applyAlignment="1">
      <alignment horizontal="center" wrapText="1"/>
    </xf>
    <xf numFmtId="49" fontId="24" fillId="0" borderId="3" xfId="0" applyNumberFormat="1" applyFont="1" applyFill="1" applyBorder="1" applyAlignment="1">
      <alignment horizontal="center" wrapText="1"/>
    </xf>
    <xf numFmtId="181" fontId="24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0" fillId="0" borderId="0" xfId="0" applyNumberFormat="1" applyFont="1" applyFill="1"/>
    <xf numFmtId="181" fontId="30" fillId="0" borderId="0" xfId="0" applyNumberFormat="1" applyFont="1" applyFill="1"/>
    <xf numFmtId="0" fontId="32" fillId="0" borderId="0" xfId="0" applyFont="1" applyFill="1" applyBorder="1" applyAlignment="1">
      <alignment wrapText="1"/>
    </xf>
    <xf numFmtId="181" fontId="32" fillId="0" borderId="0" xfId="0" applyNumberFormat="1" applyFont="1" applyFill="1" applyBorder="1" applyAlignment="1">
      <alignment wrapText="1"/>
    </xf>
    <xf numFmtId="0" fontId="27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5" fillId="0" borderId="3" xfId="0" applyNumberFormat="1" applyFont="1" applyFill="1" applyBorder="1" applyAlignment="1">
      <alignment horizontal="right" wrapText="1"/>
    </xf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0" fontId="29" fillId="0" borderId="3" xfId="0" applyFont="1" applyFill="1" applyBorder="1"/>
    <xf numFmtId="0" fontId="21" fillId="0" borderId="3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49" fontId="0" fillId="0" borderId="0" xfId="0" applyNumberFormat="1" applyFill="1" applyAlignment="1"/>
    <xf numFmtId="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9" fontId="24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81" fontId="0" fillId="0" borderId="3" xfId="0" applyNumberFormat="1" applyFill="1" applyBorder="1" applyAlignment="1">
      <alignment horizontal="right" wrapText="1"/>
    </xf>
    <xf numFmtId="3" fontId="0" fillId="0" borderId="0" xfId="0" applyNumberFormat="1" applyFill="1"/>
    <xf numFmtId="0" fontId="2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right" wrapText="1"/>
    </xf>
    <xf numFmtId="181" fontId="11" fillId="0" borderId="3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3" fillId="0" borderId="23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K74" sqref="K74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7" width="10.5703125" style="1" bestFit="1" customWidth="1"/>
    <col min="8" max="16384" width="9.140625" style="1"/>
  </cols>
  <sheetData>
    <row r="1" spans="1:8" x14ac:dyDescent="0.2">
      <c r="C1" s="135" t="s">
        <v>167</v>
      </c>
      <c r="D1" s="135"/>
      <c r="E1" s="135"/>
      <c r="F1" s="135"/>
    </row>
    <row r="2" spans="1:8" x14ac:dyDescent="0.2">
      <c r="C2" s="136" t="s">
        <v>168</v>
      </c>
      <c r="D2" s="137"/>
      <c r="E2" s="137"/>
      <c r="F2" s="137"/>
    </row>
    <row r="3" spans="1:8" x14ac:dyDescent="0.2">
      <c r="C3" s="136" t="s">
        <v>169</v>
      </c>
      <c r="D3" s="137"/>
      <c r="E3" s="137"/>
      <c r="F3" s="137"/>
    </row>
    <row r="4" spans="1:8" x14ac:dyDescent="0.2">
      <c r="C4" s="136" t="s">
        <v>170</v>
      </c>
      <c r="D4" s="137"/>
      <c r="E4" s="137"/>
      <c r="F4" s="137"/>
    </row>
    <row r="5" spans="1:8" x14ac:dyDescent="0.2">
      <c r="C5" s="136" t="s">
        <v>339</v>
      </c>
      <c r="D5" s="137"/>
      <c r="E5" s="137"/>
      <c r="F5" s="137"/>
    </row>
    <row r="6" spans="1:8" ht="33.75" customHeight="1" x14ac:dyDescent="0.2">
      <c r="A6" s="144" t="s">
        <v>273</v>
      </c>
      <c r="B6" s="145"/>
      <c r="C6" s="145"/>
      <c r="D6" s="146"/>
      <c r="E6" s="146"/>
      <c r="F6" s="146"/>
    </row>
    <row r="7" spans="1:8" x14ac:dyDescent="0.2">
      <c r="A7" s="145"/>
      <c r="B7" s="145"/>
      <c r="C7" s="145"/>
      <c r="D7" s="146"/>
      <c r="E7" s="146"/>
      <c r="F7" s="146"/>
    </row>
    <row r="8" spans="1:8" ht="13.5" thickBot="1" x14ac:dyDescent="0.25">
      <c r="E8" s="1" t="s">
        <v>0</v>
      </c>
    </row>
    <row r="9" spans="1:8" ht="15.75" x14ac:dyDescent="0.2">
      <c r="A9" s="138" t="s">
        <v>1</v>
      </c>
      <c r="B9" s="141" t="s">
        <v>3</v>
      </c>
      <c r="C9" s="141" t="s">
        <v>4</v>
      </c>
      <c r="D9" s="150" t="s">
        <v>6</v>
      </c>
      <c r="E9" s="151"/>
      <c r="F9" s="152"/>
    </row>
    <row r="10" spans="1:8" ht="12.75" customHeight="1" x14ac:dyDescent="0.2">
      <c r="A10" s="139"/>
      <c r="B10" s="142"/>
      <c r="C10" s="142"/>
      <c r="D10" s="153">
        <v>2019</v>
      </c>
      <c r="E10" s="147">
        <v>2020</v>
      </c>
      <c r="F10" s="147">
        <v>2021</v>
      </c>
    </row>
    <row r="11" spans="1:8" x14ac:dyDescent="0.2">
      <c r="A11" s="139"/>
      <c r="B11" s="142"/>
      <c r="C11" s="142"/>
      <c r="D11" s="154"/>
      <c r="E11" s="148"/>
      <c r="F11" s="148"/>
    </row>
    <row r="12" spans="1:8" ht="20.25" customHeight="1" thickBot="1" x14ac:dyDescent="0.25">
      <c r="A12" s="140"/>
      <c r="B12" s="143"/>
      <c r="C12" s="143"/>
      <c r="D12" s="155"/>
      <c r="E12" s="149"/>
      <c r="F12" s="149"/>
      <c r="G12" s="16"/>
    </row>
    <row r="13" spans="1:8" ht="15.75" x14ac:dyDescent="0.25">
      <c r="A13" s="12" t="s">
        <v>48</v>
      </c>
      <c r="B13" s="13" t="s">
        <v>15</v>
      </c>
      <c r="C13" s="13" t="s">
        <v>15</v>
      </c>
      <c r="D13" s="14">
        <f>D14+D22+D25+D28+D33+D36+D39+D20</f>
        <v>109495.46</v>
      </c>
      <c r="E13" s="14">
        <f>E14+E22+E25+E28+E33+E36+E39+E20</f>
        <v>33998.254000000001</v>
      </c>
      <c r="F13" s="14">
        <f>F14+F22+F25+F28+F33+F36+F39+F20</f>
        <v>25562.914000000001</v>
      </c>
      <c r="G13" s="95"/>
      <c r="H13" s="105"/>
    </row>
    <row r="14" spans="1:8" ht="15.75" x14ac:dyDescent="0.25">
      <c r="A14" s="3" t="s">
        <v>16</v>
      </c>
      <c r="B14" s="6" t="s">
        <v>36</v>
      </c>
      <c r="C14" s="6" t="s">
        <v>37</v>
      </c>
      <c r="D14" s="5">
        <f>SUM(D15:D19)</f>
        <v>12977.760000000002</v>
      </c>
      <c r="E14" s="5">
        <f>SUM(E15:E19)</f>
        <v>11228.133999999998</v>
      </c>
      <c r="F14" s="5">
        <f>SUM(F15:F19)</f>
        <v>11269.634000000002</v>
      </c>
      <c r="G14" s="32"/>
      <c r="H14" s="105"/>
    </row>
    <row r="15" spans="1:8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344.76</v>
      </c>
      <c r="E15" s="4">
        <f>'6'!H14</f>
        <v>325.34800000000001</v>
      </c>
      <c r="F15" s="4">
        <f>'6'!I14</f>
        <v>325.34800000000001</v>
      </c>
      <c r="G15" s="95"/>
    </row>
    <row r="16" spans="1:8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11311.300000000001</v>
      </c>
      <c r="E16" s="4">
        <f>'6'!H21</f>
        <v>10282.485999999999</v>
      </c>
      <c r="F16" s="4">
        <f>'6'!I21</f>
        <v>10317.186000000002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'6'!G43</f>
        <v>200</v>
      </c>
      <c r="E17" s="4">
        <f>'6'!H43</f>
        <v>0</v>
      </c>
      <c r="F17" s="4">
        <f>'6'!I43</f>
        <v>0</v>
      </c>
      <c r="G17" s="95"/>
      <c r="H17" s="95"/>
      <c r="I17" s="95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'6'!G36</f>
        <v>100</v>
      </c>
      <c r="E18" s="4">
        <f>'6'!H36</f>
        <v>100</v>
      </c>
      <c r="F18" s="4">
        <f>'6'!I36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'6'!G48</f>
        <v>1021.7</v>
      </c>
      <c r="E19" s="4">
        <f>'6'!H48</f>
        <v>520.29999999999995</v>
      </c>
      <c r="F19" s="4">
        <f>'6'!I48</f>
        <v>527.1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278.29999999999995</v>
      </c>
      <c r="E20" s="5">
        <f>E21</f>
        <v>266.39999999999998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'6'!G75</f>
        <v>278.29999999999995</v>
      </c>
      <c r="E21" s="4">
        <f>'6'!H75</f>
        <v>266.39999999999998</v>
      </c>
      <c r="F21" s="4">
        <f>'6'!I75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53.699999999999989</v>
      </c>
      <c r="E22" s="5">
        <f>SUM(E23:E23)+0.04</f>
        <v>189.54</v>
      </c>
      <c r="F22" s="5">
        <f>SUM(F23:F23)</f>
        <v>191.9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'6'!G88</f>
        <v>50.199999999999989</v>
      </c>
      <c r="E23" s="4">
        <f>'6'!H88</f>
        <v>189.5</v>
      </c>
      <c r="F23" s="4">
        <f>'6'!I88</f>
        <v>191.9</v>
      </c>
    </row>
    <row r="24" spans="1:9" ht="31.5" x14ac:dyDescent="0.25">
      <c r="A24" s="7" t="s">
        <v>281</v>
      </c>
      <c r="B24" s="8" t="s">
        <v>38</v>
      </c>
      <c r="C24" s="8" t="s">
        <v>304</v>
      </c>
      <c r="D24" s="4">
        <f>'6'!G89</f>
        <v>3.5</v>
      </c>
      <c r="E24" s="4"/>
      <c r="F24" s="4"/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6166.5</v>
      </c>
      <c r="E25" s="5">
        <f>SUM(E26:E27)</f>
        <v>3186.3</v>
      </c>
      <c r="F25" s="5">
        <f>SUM(F26:F27)</f>
        <v>3186.3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'6'!G96</f>
        <v>5951.9</v>
      </c>
      <c r="E26" s="4">
        <f>'6'!H96</f>
        <v>3186.3</v>
      </c>
      <c r="F26" s="4">
        <f>'6'!I96</f>
        <v>3186.3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'6'!G128</f>
        <v>214.6</v>
      </c>
      <c r="E27" s="4">
        <v>0</v>
      </c>
      <c r="F27" s="4"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80347.099999999991</v>
      </c>
      <c r="E28" s="5">
        <f>SUM(E29:E32)</f>
        <v>11961.48</v>
      </c>
      <c r="F28" s="5">
        <f>SUM(F29:F32)</f>
        <v>3743.1800000000003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'6'!G139</f>
        <v>54661.499999999993</v>
      </c>
      <c r="E29" s="4">
        <f>'6'!H139</f>
        <v>8718.08</v>
      </c>
      <c r="F29" s="4">
        <f>'6'!I139</f>
        <v>415.98</v>
      </c>
      <c r="G29" s="95"/>
      <c r="H29" s="95"/>
      <c r="I29" s="95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'6'!G168</f>
        <v>21476.400000000001</v>
      </c>
      <c r="E30" s="4">
        <f>'6'!H168</f>
        <v>0</v>
      </c>
      <c r="F30" s="4">
        <f>'6'!I168</f>
        <v>0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'6'!G203</f>
        <v>4174</v>
      </c>
      <c r="E31" s="4">
        <f>'6'!H203</f>
        <v>3113.4</v>
      </c>
      <c r="F31" s="4">
        <f>'6'!I203</f>
        <v>3197.2000000000003</v>
      </c>
    </row>
    <row r="32" spans="1:9" ht="15.75" x14ac:dyDescent="0.25">
      <c r="A32" s="79" t="s">
        <v>248</v>
      </c>
      <c r="B32" s="8" t="s">
        <v>45</v>
      </c>
      <c r="C32" s="8" t="s">
        <v>45</v>
      </c>
      <c r="D32" s="4">
        <f>'6'!G234</f>
        <v>35.200000000000003</v>
      </c>
      <c r="E32" s="4">
        <f>'6'!H234</f>
        <v>130</v>
      </c>
      <c r="F32" s="4">
        <f>'6'!I234</f>
        <v>130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6284.6</v>
      </c>
      <c r="E33" s="5">
        <f>SUM(E34:E35)</f>
        <v>5846.6</v>
      </c>
      <c r="F33" s="5">
        <f>SUM(F34:F35)</f>
        <v>5852.1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'6'!G240</f>
        <v>5912.5</v>
      </c>
      <c r="E34" s="4">
        <f>'6'!H240</f>
        <v>5370.6</v>
      </c>
      <c r="F34" s="4">
        <f>'6'!I240</f>
        <v>5376.1</v>
      </c>
      <c r="G34" s="95"/>
      <c r="H34" s="95"/>
      <c r="I34" s="95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'6'!G270</f>
        <v>372.1</v>
      </c>
      <c r="E35" s="4">
        <f>'6'!H270</f>
        <v>476</v>
      </c>
      <c r="F35" s="4">
        <f>'6'!I270</f>
        <v>476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SUM(D37:D38)</f>
        <v>3387.5</v>
      </c>
      <c r="E36" s="5">
        <f>SUM(E37)</f>
        <v>1309.8</v>
      </c>
      <c r="F36" s="5">
        <f>SUM(F37)</f>
        <v>1309.8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'6'!G287</f>
        <v>1277.8</v>
      </c>
      <c r="E37" s="4">
        <f>'6'!H287</f>
        <v>1309.8</v>
      </c>
      <c r="F37" s="4">
        <f>'6'!I287</f>
        <v>1309.8</v>
      </c>
    </row>
    <row r="38" spans="1:9" ht="15.75" x14ac:dyDescent="0.25">
      <c r="A38" s="2" t="s">
        <v>292</v>
      </c>
      <c r="B38" s="8" t="s">
        <v>47</v>
      </c>
      <c r="C38" s="8" t="s">
        <v>38</v>
      </c>
      <c r="D38" s="4">
        <f>'6'!G293</f>
        <v>2109.6999999999998</v>
      </c>
      <c r="E38" s="4"/>
      <c r="F38" s="4"/>
    </row>
    <row r="39" spans="1:9" ht="15.75" x14ac:dyDescent="0.25">
      <c r="A39" s="3" t="s">
        <v>9</v>
      </c>
      <c r="B39" s="6" t="s">
        <v>40</v>
      </c>
      <c r="C39" s="6" t="s">
        <v>37</v>
      </c>
      <c r="D39" s="5">
        <f>D41+D40</f>
        <v>0</v>
      </c>
      <c r="E39" s="5">
        <f>E41</f>
        <v>10</v>
      </c>
      <c r="F39" s="5">
        <f>F41</f>
        <v>10</v>
      </c>
    </row>
    <row r="40" spans="1:9" ht="15.75" x14ac:dyDescent="0.25">
      <c r="A40" s="7" t="s">
        <v>269</v>
      </c>
      <c r="B40" s="6" t="s">
        <v>40</v>
      </c>
      <c r="C40" s="6" t="s">
        <v>36</v>
      </c>
      <c r="D40" s="4">
        <f>'6'!G301</f>
        <v>0</v>
      </c>
      <c r="E40" s="4">
        <f>'6'!H301</f>
        <v>0</v>
      </c>
      <c r="F40" s="4">
        <f>'6'!I301</f>
        <v>0</v>
      </c>
    </row>
    <row r="41" spans="1:9" ht="21.75" customHeight="1" x14ac:dyDescent="0.25">
      <c r="A41" s="7" t="s">
        <v>30</v>
      </c>
      <c r="B41" s="11" t="s">
        <v>40</v>
      </c>
      <c r="C41" s="11" t="s">
        <v>45</v>
      </c>
      <c r="D41" s="4">
        <f>'6'!G306</f>
        <v>0</v>
      </c>
      <c r="E41" s="4">
        <f>'6'!H306</f>
        <v>10</v>
      </c>
      <c r="F41" s="4">
        <f>'6'!I306</f>
        <v>10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7"/>
  <sheetViews>
    <sheetView zoomScaleNormal="100" workbookViewId="0">
      <selection activeCell="I12" sqref="I12"/>
    </sheetView>
  </sheetViews>
  <sheetFormatPr defaultRowHeight="12.75" x14ac:dyDescent="0.2"/>
  <cols>
    <col min="1" max="1" width="55.285156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2.7109375" style="1" customWidth="1"/>
    <col min="8" max="8" width="11.140625" style="16" customWidth="1"/>
    <col min="9" max="9" width="9.140625" style="1"/>
    <col min="10" max="10" width="12.7109375" style="1" bestFit="1" customWidth="1"/>
    <col min="11" max="12" width="11.7109375" style="1" bestFit="1" customWidth="1"/>
    <col min="13" max="16384" width="9.140625" style="1"/>
  </cols>
  <sheetData>
    <row r="1" spans="1:12" x14ac:dyDescent="0.2">
      <c r="C1" s="120"/>
      <c r="I1" s="17" t="s">
        <v>171</v>
      </c>
      <c r="J1" s="19"/>
      <c r="K1" s="19"/>
      <c r="L1" s="19"/>
    </row>
    <row r="2" spans="1:12" x14ac:dyDescent="0.2">
      <c r="C2" s="120"/>
      <c r="I2" s="18" t="s">
        <v>168</v>
      </c>
      <c r="J2" s="20"/>
      <c r="K2" s="20"/>
      <c r="L2" s="20"/>
    </row>
    <row r="3" spans="1:12" x14ac:dyDescent="0.2">
      <c r="C3" s="120"/>
      <c r="I3" s="18" t="s">
        <v>169</v>
      </c>
      <c r="J3" s="20"/>
      <c r="K3" s="20"/>
      <c r="L3" s="20"/>
    </row>
    <row r="4" spans="1:12" x14ac:dyDescent="0.2">
      <c r="C4" s="120"/>
      <c r="I4" s="18" t="s">
        <v>170</v>
      </c>
      <c r="J4" s="20"/>
      <c r="K4" s="20"/>
      <c r="L4" s="20"/>
    </row>
    <row r="5" spans="1:12" ht="15.75" x14ac:dyDescent="0.25">
      <c r="C5" s="120"/>
      <c r="H5" s="20"/>
      <c r="I5" s="119" t="s">
        <v>339</v>
      </c>
      <c r="J5" s="121"/>
      <c r="K5" s="118"/>
      <c r="L5" s="118"/>
    </row>
    <row r="6" spans="1:12" ht="15.75" x14ac:dyDescent="0.25">
      <c r="A6" s="158" t="s">
        <v>263</v>
      </c>
      <c r="B6" s="158"/>
      <c r="C6" s="158"/>
      <c r="D6" s="158"/>
      <c r="E6" s="158"/>
      <c r="F6" s="158"/>
      <c r="G6" s="159"/>
      <c r="I6" s="21"/>
    </row>
    <row r="7" spans="1:12" ht="34.5" customHeight="1" x14ac:dyDescent="0.25">
      <c r="A7" s="156" t="s">
        <v>264</v>
      </c>
      <c r="B7" s="156"/>
      <c r="C7" s="156"/>
      <c r="D7" s="156"/>
      <c r="E7" s="156"/>
      <c r="F7" s="156"/>
      <c r="G7" s="157"/>
      <c r="J7" s="32"/>
    </row>
    <row r="8" spans="1:12" x14ac:dyDescent="0.2">
      <c r="F8" s="1" t="s">
        <v>0</v>
      </c>
      <c r="J8" s="32"/>
    </row>
    <row r="9" spans="1:12" x14ac:dyDescent="0.2">
      <c r="J9" s="105"/>
      <c r="K9" s="105"/>
      <c r="L9" s="105"/>
    </row>
    <row r="10" spans="1:12" x14ac:dyDescent="0.2">
      <c r="A10" s="22" t="s">
        <v>1</v>
      </c>
      <c r="B10" s="22" t="s">
        <v>49</v>
      </c>
      <c r="C10" s="22" t="s">
        <v>3</v>
      </c>
      <c r="D10" s="22" t="s">
        <v>4</v>
      </c>
      <c r="E10" s="22" t="s">
        <v>2</v>
      </c>
      <c r="F10" s="23" t="s">
        <v>5</v>
      </c>
      <c r="G10" s="24">
        <v>2019</v>
      </c>
      <c r="H10" s="24">
        <v>2020</v>
      </c>
      <c r="I10" s="24">
        <v>2021</v>
      </c>
      <c r="J10" s="122"/>
      <c r="K10" s="123"/>
      <c r="L10" s="122"/>
    </row>
    <row r="11" spans="1:12" x14ac:dyDescent="0.2">
      <c r="A11" s="25"/>
      <c r="B11" s="25"/>
      <c r="C11" s="25"/>
      <c r="D11" s="25"/>
      <c r="E11" s="25"/>
      <c r="F11" s="26"/>
      <c r="G11" s="24" t="s">
        <v>6</v>
      </c>
      <c r="H11" s="24" t="s">
        <v>6</v>
      </c>
      <c r="I11" s="24" t="s">
        <v>6</v>
      </c>
      <c r="J11" s="32"/>
      <c r="K11" s="32"/>
      <c r="L11" s="32"/>
    </row>
    <row r="12" spans="1:12" ht="29.25" x14ac:dyDescent="0.25">
      <c r="A12" s="80" t="s">
        <v>26</v>
      </c>
      <c r="B12" s="27">
        <v>911</v>
      </c>
      <c r="C12" s="28" t="s">
        <v>15</v>
      </c>
      <c r="D12" s="28" t="s">
        <v>15</v>
      </c>
      <c r="E12" s="28" t="s">
        <v>15</v>
      </c>
      <c r="F12" s="28" t="s">
        <v>15</v>
      </c>
      <c r="G12" s="29">
        <f>SUM(G13,G75,G82,G95,G138,G239,G286,G299,)</f>
        <v>109495.45999999999</v>
      </c>
      <c r="H12" s="29">
        <f>SUM(H13,H75,H82,H95,H138,H239,H286,H299,)</f>
        <v>33998.284</v>
      </c>
      <c r="I12" s="29">
        <f>SUM(I13,I75,I82,I95,I138,I239,I286,I299,)</f>
        <v>25562.914000000001</v>
      </c>
      <c r="J12" s="122"/>
      <c r="K12" s="123"/>
      <c r="L12" s="122"/>
    </row>
    <row r="13" spans="1:12" ht="14.25" x14ac:dyDescent="0.2">
      <c r="A13" s="79" t="s">
        <v>16</v>
      </c>
      <c r="B13" s="31">
        <v>911</v>
      </c>
      <c r="C13" s="124" t="s">
        <v>36</v>
      </c>
      <c r="D13" s="124" t="s">
        <v>37</v>
      </c>
      <c r="E13" s="125" t="s">
        <v>15</v>
      </c>
      <c r="F13" s="125" t="s">
        <v>15</v>
      </c>
      <c r="G13" s="126">
        <f>G14+G21+G36+G48+G42</f>
        <v>12977.760000000002</v>
      </c>
      <c r="H13" s="126">
        <f>H14+H21+H36+H48</f>
        <v>11228.133999999998</v>
      </c>
      <c r="I13" s="126">
        <f>I14+I21+I36+I48</f>
        <v>11269.634000000002</v>
      </c>
      <c r="J13" s="32"/>
      <c r="K13" s="32"/>
      <c r="L13" s="32"/>
    </row>
    <row r="14" spans="1:12" ht="39" x14ac:dyDescent="0.25">
      <c r="A14" s="79" t="s">
        <v>216</v>
      </c>
      <c r="B14" s="33"/>
      <c r="C14" s="34" t="s">
        <v>36</v>
      </c>
      <c r="D14" s="34" t="s">
        <v>38</v>
      </c>
      <c r="E14" s="34"/>
      <c r="F14" s="34"/>
      <c r="G14" s="35">
        <f t="shared" ref="G14:I15" si="0">G15</f>
        <v>344.76</v>
      </c>
      <c r="H14" s="35">
        <f t="shared" si="0"/>
        <v>325.34800000000001</v>
      </c>
      <c r="I14" s="35">
        <f t="shared" si="0"/>
        <v>325.34800000000001</v>
      </c>
      <c r="J14" s="122"/>
      <c r="K14" s="123"/>
      <c r="L14" s="122"/>
    </row>
    <row r="15" spans="1:12" ht="15" x14ac:dyDescent="0.25">
      <c r="A15" s="81" t="s">
        <v>160</v>
      </c>
      <c r="B15" s="33"/>
      <c r="C15" s="37" t="s">
        <v>36</v>
      </c>
      <c r="D15" s="37" t="s">
        <v>38</v>
      </c>
      <c r="E15" s="37" t="s">
        <v>86</v>
      </c>
      <c r="F15" s="34"/>
      <c r="G15" s="38">
        <f t="shared" si="0"/>
        <v>344.76</v>
      </c>
      <c r="H15" s="38">
        <f t="shared" si="0"/>
        <v>325.34800000000001</v>
      </c>
      <c r="I15" s="38">
        <f t="shared" si="0"/>
        <v>325.34800000000001</v>
      </c>
    </row>
    <row r="16" spans="1:12" ht="25.5" x14ac:dyDescent="0.2">
      <c r="A16" s="81" t="s">
        <v>54</v>
      </c>
      <c r="B16" s="39"/>
      <c r="C16" s="37" t="s">
        <v>36</v>
      </c>
      <c r="D16" s="37" t="s">
        <v>38</v>
      </c>
      <c r="E16" s="37" t="s">
        <v>83</v>
      </c>
      <c r="F16" s="37"/>
      <c r="G16" s="40">
        <f>G18+G19</f>
        <v>344.76</v>
      </c>
      <c r="H16" s="40">
        <f>H18+H19</f>
        <v>325.34800000000001</v>
      </c>
      <c r="I16" s="40">
        <f>I18+I19</f>
        <v>325.34800000000001</v>
      </c>
    </row>
    <row r="17" spans="1:15" x14ac:dyDescent="0.2">
      <c r="A17" s="82" t="s">
        <v>162</v>
      </c>
      <c r="B17" s="39"/>
      <c r="C17" s="37" t="s">
        <v>36</v>
      </c>
      <c r="D17" s="37" t="s">
        <v>38</v>
      </c>
      <c r="E17" s="41" t="s">
        <v>161</v>
      </c>
      <c r="F17" s="37"/>
      <c r="G17" s="40">
        <f>G18</f>
        <v>192.96</v>
      </c>
      <c r="H17" s="40">
        <f>H18</f>
        <v>173.548</v>
      </c>
      <c r="I17" s="40">
        <f>I18</f>
        <v>173.548</v>
      </c>
      <c r="J17" s="32"/>
    </row>
    <row r="18" spans="1:15" ht="25.5" x14ac:dyDescent="0.2">
      <c r="A18" s="81" t="s">
        <v>80</v>
      </c>
      <c r="B18" s="39"/>
      <c r="C18" s="37" t="s">
        <v>36</v>
      </c>
      <c r="D18" s="37" t="s">
        <v>38</v>
      </c>
      <c r="E18" s="42" t="s">
        <v>84</v>
      </c>
      <c r="F18" s="37" t="s">
        <v>81</v>
      </c>
      <c r="G18" s="133">
        <v>192.96</v>
      </c>
      <c r="H18" s="40">
        <f>172.348+1.2</f>
        <v>173.548</v>
      </c>
      <c r="I18" s="40">
        <f>172.348+1.2</f>
        <v>173.548</v>
      </c>
      <c r="J18" s="32"/>
    </row>
    <row r="19" spans="1:15" ht="27" customHeight="1" x14ac:dyDescent="0.2">
      <c r="A19" s="81" t="s">
        <v>55</v>
      </c>
      <c r="B19" s="43"/>
      <c r="C19" s="37" t="s">
        <v>36</v>
      </c>
      <c r="D19" s="37" t="s">
        <v>38</v>
      </c>
      <c r="E19" s="37" t="s">
        <v>85</v>
      </c>
      <c r="F19" s="44"/>
      <c r="G19" s="40">
        <f>G20</f>
        <v>151.80000000000001</v>
      </c>
      <c r="H19" s="40">
        <f>H20</f>
        <v>151.80000000000001</v>
      </c>
      <c r="I19" s="40">
        <f>I20</f>
        <v>151.80000000000001</v>
      </c>
      <c r="J19" s="32"/>
    </row>
    <row r="20" spans="1:15" x14ac:dyDescent="0.2">
      <c r="A20" s="81" t="s">
        <v>56</v>
      </c>
      <c r="B20" s="43"/>
      <c r="C20" s="37" t="s">
        <v>36</v>
      </c>
      <c r="D20" s="37" t="s">
        <v>38</v>
      </c>
      <c r="E20" s="37" t="s">
        <v>85</v>
      </c>
      <c r="F20" s="37" t="s">
        <v>57</v>
      </c>
      <c r="G20" s="40">
        <f>153-1.2</f>
        <v>151.80000000000001</v>
      </c>
      <c r="H20" s="40">
        <f>153-1.2</f>
        <v>151.80000000000001</v>
      </c>
      <c r="I20" s="40">
        <f>153-1.2</f>
        <v>151.80000000000001</v>
      </c>
    </row>
    <row r="21" spans="1:15" ht="39" customHeight="1" x14ac:dyDescent="0.25">
      <c r="A21" s="79" t="s">
        <v>17</v>
      </c>
      <c r="B21" s="39"/>
      <c r="C21" s="34" t="s">
        <v>36</v>
      </c>
      <c r="D21" s="34" t="s">
        <v>39</v>
      </c>
      <c r="E21" s="27" t="s">
        <v>15</v>
      </c>
      <c r="F21" s="27" t="s">
        <v>15</v>
      </c>
      <c r="G21" s="29">
        <f>G22</f>
        <v>11311.300000000001</v>
      </c>
      <c r="H21" s="29">
        <f>H22</f>
        <v>10282.485999999999</v>
      </c>
      <c r="I21" s="29">
        <f>I22</f>
        <v>10317.186000000002</v>
      </c>
      <c r="J21" s="160"/>
      <c r="K21" s="161"/>
      <c r="L21" s="161"/>
      <c r="M21" s="161"/>
      <c r="N21" s="161"/>
      <c r="O21" s="161"/>
    </row>
    <row r="22" spans="1:15" x14ac:dyDescent="0.2">
      <c r="A22" s="83" t="s">
        <v>77</v>
      </c>
      <c r="B22" s="39"/>
      <c r="C22" s="37" t="s">
        <v>36</v>
      </c>
      <c r="D22" s="37" t="s">
        <v>39</v>
      </c>
      <c r="E22" s="37" t="s">
        <v>86</v>
      </c>
      <c r="F22" s="44" t="s">
        <v>15</v>
      </c>
      <c r="G22" s="40">
        <f>SUM(G23,G27)</f>
        <v>11311.300000000001</v>
      </c>
      <c r="H22" s="40">
        <f>SUM(H23,H27)</f>
        <v>10282.485999999999</v>
      </c>
      <c r="I22" s="40">
        <f>SUM(I23,I27)</f>
        <v>10317.186000000002</v>
      </c>
    </row>
    <row r="23" spans="1:15" x14ac:dyDescent="0.2">
      <c r="A23" s="81" t="s">
        <v>58</v>
      </c>
      <c r="B23" s="39"/>
      <c r="C23" s="37" t="s">
        <v>36</v>
      </c>
      <c r="D23" s="37" t="s">
        <v>39</v>
      </c>
      <c r="E23" s="37" t="s">
        <v>88</v>
      </c>
      <c r="F23" s="44" t="s">
        <v>15</v>
      </c>
      <c r="G23" s="40">
        <f>SUM(G25,)</f>
        <v>1360.7</v>
      </c>
      <c r="H23" s="40">
        <f>SUM(H25,)</f>
        <v>1360.8</v>
      </c>
      <c r="I23" s="40">
        <f>SUM(I25,)</f>
        <v>1360.7</v>
      </c>
    </row>
    <row r="24" spans="1:15" x14ac:dyDescent="0.2">
      <c r="A24" s="82" t="s">
        <v>162</v>
      </c>
      <c r="B24" s="39"/>
      <c r="C24" s="37" t="s">
        <v>36</v>
      </c>
      <c r="D24" s="37" t="s">
        <v>39</v>
      </c>
      <c r="E24" s="41" t="s">
        <v>163</v>
      </c>
      <c r="F24" s="44"/>
      <c r="G24" s="40">
        <f>G23</f>
        <v>1360.7</v>
      </c>
      <c r="H24" s="40">
        <f>H23</f>
        <v>1360.8</v>
      </c>
      <c r="I24" s="40">
        <f>I23</f>
        <v>1360.7</v>
      </c>
    </row>
    <row r="25" spans="1:15" ht="25.5" x14ac:dyDescent="0.2">
      <c r="A25" s="83" t="s">
        <v>60</v>
      </c>
      <c r="B25" s="39"/>
      <c r="C25" s="45" t="s">
        <v>36</v>
      </c>
      <c r="D25" s="45" t="s">
        <v>39</v>
      </c>
      <c r="E25" s="45" t="s">
        <v>87</v>
      </c>
      <c r="F25" s="46"/>
      <c r="G25" s="47">
        <f>G26</f>
        <v>1360.7</v>
      </c>
      <c r="H25" s="47">
        <f>H26</f>
        <v>1360.8</v>
      </c>
      <c r="I25" s="47">
        <f>I26</f>
        <v>1360.7</v>
      </c>
    </row>
    <row r="26" spans="1:15" ht="26.25" customHeight="1" x14ac:dyDescent="0.2">
      <c r="A26" s="82" t="s">
        <v>217</v>
      </c>
      <c r="B26" s="43"/>
      <c r="C26" s="37" t="s">
        <v>36</v>
      </c>
      <c r="D26" s="37" t="s">
        <v>39</v>
      </c>
      <c r="E26" s="37" t="s">
        <v>87</v>
      </c>
      <c r="F26" s="44">
        <v>120</v>
      </c>
      <c r="G26" s="40">
        <v>1360.7</v>
      </c>
      <c r="H26" s="40">
        <v>1360.8</v>
      </c>
      <c r="I26" s="40">
        <v>1360.7</v>
      </c>
    </row>
    <row r="27" spans="1:15" ht="25.5" x14ac:dyDescent="0.2">
      <c r="A27" s="83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51">
        <f>G28+G32+G34+G30</f>
        <v>9950.6</v>
      </c>
      <c r="H27" s="51">
        <f>H28+H32</f>
        <v>8921.6859999999997</v>
      </c>
      <c r="I27" s="51">
        <f>I28+I32</f>
        <v>8956.4860000000008</v>
      </c>
    </row>
    <row r="28" spans="1:15" ht="25.5" x14ac:dyDescent="0.2">
      <c r="A28" s="83" t="s">
        <v>60</v>
      </c>
      <c r="B28" s="48"/>
      <c r="C28" s="52" t="s">
        <v>36</v>
      </c>
      <c r="D28" s="52" t="s">
        <v>39</v>
      </c>
      <c r="E28" s="53" t="s">
        <v>89</v>
      </c>
      <c r="F28" s="53" t="s">
        <v>15</v>
      </c>
      <c r="G28" s="54">
        <f>G29</f>
        <v>7256.1</v>
      </c>
      <c r="H28" s="54">
        <f>H29</f>
        <v>7073.1859999999997</v>
      </c>
      <c r="I28" s="54">
        <f>I29</f>
        <v>7073.1859999999997</v>
      </c>
    </row>
    <row r="29" spans="1:15" ht="25.5" x14ac:dyDescent="0.2">
      <c r="A29" s="82" t="s">
        <v>82</v>
      </c>
      <c r="B29" s="48"/>
      <c r="C29" s="55" t="s">
        <v>36</v>
      </c>
      <c r="D29" s="55" t="s">
        <v>39</v>
      </c>
      <c r="E29" s="55" t="s">
        <v>89</v>
      </c>
      <c r="F29" s="56">
        <v>120</v>
      </c>
      <c r="G29" s="40">
        <f>7073.1-4-82-28+297</f>
        <v>7256.1</v>
      </c>
      <c r="H29" s="40">
        <v>7073.1859999999997</v>
      </c>
      <c r="I29" s="40">
        <v>7073.1859999999997</v>
      </c>
    </row>
    <row r="30" spans="1:15" ht="51" x14ac:dyDescent="0.2">
      <c r="A30" s="82" t="s">
        <v>332</v>
      </c>
      <c r="B30" s="48"/>
      <c r="C30" s="57" t="s">
        <v>36</v>
      </c>
      <c r="D30" s="57" t="s">
        <v>39</v>
      </c>
      <c r="E30" s="57" t="s">
        <v>333</v>
      </c>
      <c r="F30" s="58"/>
      <c r="G30" s="59">
        <f>G31</f>
        <v>146</v>
      </c>
      <c r="H30" s="40"/>
      <c r="I30" s="40"/>
    </row>
    <row r="31" spans="1:15" ht="25.5" x14ac:dyDescent="0.2">
      <c r="A31" s="82" t="s">
        <v>82</v>
      </c>
      <c r="B31" s="48"/>
      <c r="C31" s="57" t="s">
        <v>36</v>
      </c>
      <c r="D31" s="57" t="s">
        <v>39</v>
      </c>
      <c r="E31" s="57" t="s">
        <v>333</v>
      </c>
      <c r="F31" s="56">
        <v>120</v>
      </c>
      <c r="G31" s="59">
        <f>112.135+33.865</f>
        <v>146</v>
      </c>
      <c r="H31" s="40"/>
      <c r="I31" s="40"/>
    </row>
    <row r="32" spans="1:15" ht="25.5" x14ac:dyDescent="0.2">
      <c r="A32" s="82" t="s">
        <v>215</v>
      </c>
      <c r="B32" s="48"/>
      <c r="C32" s="57" t="s">
        <v>36</v>
      </c>
      <c r="D32" s="57" t="s">
        <v>39</v>
      </c>
      <c r="E32" s="57" t="s">
        <v>84</v>
      </c>
      <c r="F32" s="58"/>
      <c r="G32" s="59">
        <f>G33+G35</f>
        <v>2462.4</v>
      </c>
      <c r="H32" s="59">
        <f>H33+H35</f>
        <v>1848.5</v>
      </c>
      <c r="I32" s="59">
        <f>I33+I35</f>
        <v>1883.3000000000002</v>
      </c>
    </row>
    <row r="33" spans="1:9" ht="25.5" x14ac:dyDescent="0.2">
      <c r="A33" s="81" t="s">
        <v>80</v>
      </c>
      <c r="B33" s="48"/>
      <c r="C33" s="55" t="s">
        <v>36</v>
      </c>
      <c r="D33" s="55" t="s">
        <v>39</v>
      </c>
      <c r="E33" s="55" t="s">
        <v>84</v>
      </c>
      <c r="F33" s="55" t="s">
        <v>81</v>
      </c>
      <c r="G33" s="60">
        <f>534+1327.1+26+18+17+99+15+118.5+78+176.8+53</f>
        <v>2462.4</v>
      </c>
      <c r="H33" s="60">
        <f>1306.8+541.7</f>
        <v>1848.5</v>
      </c>
      <c r="I33" s="60">
        <f>550.1+1333.2</f>
        <v>1883.3000000000002</v>
      </c>
    </row>
    <row r="34" spans="1:9" ht="25.5" x14ac:dyDescent="0.2">
      <c r="A34" s="81" t="s">
        <v>303</v>
      </c>
      <c r="B34" s="48"/>
      <c r="C34" s="55" t="s">
        <v>36</v>
      </c>
      <c r="D34" s="55" t="s">
        <v>39</v>
      </c>
      <c r="E34" s="55" t="s">
        <v>84</v>
      </c>
      <c r="F34" s="55" t="s">
        <v>265</v>
      </c>
      <c r="G34" s="60">
        <f>4.1+82</f>
        <v>86.1</v>
      </c>
      <c r="H34" s="60"/>
      <c r="I34" s="60"/>
    </row>
    <row r="35" spans="1:9" x14ac:dyDescent="0.2">
      <c r="A35" s="84" t="s">
        <v>79</v>
      </c>
      <c r="B35" s="48"/>
      <c r="C35" s="55" t="s">
        <v>36</v>
      </c>
      <c r="D35" s="55" t="s">
        <v>39</v>
      </c>
      <c r="E35" s="55" t="s">
        <v>84</v>
      </c>
      <c r="F35" s="55" t="s">
        <v>210</v>
      </c>
      <c r="G35" s="60"/>
      <c r="H35" s="60"/>
      <c r="I35" s="60"/>
    </row>
    <row r="36" spans="1:9" ht="15" x14ac:dyDescent="0.25">
      <c r="A36" s="86" t="s">
        <v>18</v>
      </c>
      <c r="B36" s="50"/>
      <c r="C36" s="61" t="s">
        <v>36</v>
      </c>
      <c r="D36" s="61" t="s">
        <v>40</v>
      </c>
      <c r="E36" s="62"/>
      <c r="F36" s="62"/>
      <c r="G36" s="29">
        <f t="shared" ref="G36:I37" si="1">SUM(G37)</f>
        <v>100</v>
      </c>
      <c r="H36" s="29">
        <f t="shared" si="1"/>
        <v>100</v>
      </c>
      <c r="I36" s="29">
        <f t="shared" si="1"/>
        <v>100</v>
      </c>
    </row>
    <row r="37" spans="1:9" x14ac:dyDescent="0.2">
      <c r="A37" s="83" t="s">
        <v>61</v>
      </c>
      <c r="B37" s="50"/>
      <c r="C37" s="49" t="s">
        <v>36</v>
      </c>
      <c r="D37" s="49" t="s">
        <v>40</v>
      </c>
      <c r="E37" s="50" t="s">
        <v>90</v>
      </c>
      <c r="F37" s="50"/>
      <c r="G37" s="40">
        <f t="shared" si="1"/>
        <v>100</v>
      </c>
      <c r="H37" s="40">
        <f t="shared" si="1"/>
        <v>100</v>
      </c>
      <c r="I37" s="40">
        <f t="shared" si="1"/>
        <v>100</v>
      </c>
    </row>
    <row r="38" spans="1:9" x14ac:dyDescent="0.2">
      <c r="A38" s="83" t="s">
        <v>78</v>
      </c>
      <c r="B38" s="50"/>
      <c r="C38" s="49" t="s">
        <v>36</v>
      </c>
      <c r="D38" s="49" t="s">
        <v>40</v>
      </c>
      <c r="E38" s="50" t="s">
        <v>91</v>
      </c>
      <c r="F38" s="50" t="s">
        <v>15</v>
      </c>
      <c r="G38" s="40">
        <f>SUM(G41)</f>
        <v>100</v>
      </c>
      <c r="H38" s="40">
        <f>SUM(H41)</f>
        <v>100</v>
      </c>
      <c r="I38" s="40">
        <f>SUM(I41)</f>
        <v>100</v>
      </c>
    </row>
    <row r="39" spans="1:9" x14ac:dyDescent="0.2">
      <c r="A39" s="83" t="s">
        <v>78</v>
      </c>
      <c r="B39" s="50"/>
      <c r="C39" s="49" t="s">
        <v>36</v>
      </c>
      <c r="D39" s="49" t="s">
        <v>40</v>
      </c>
      <c r="E39" s="50" t="s">
        <v>107</v>
      </c>
      <c r="F39" s="50"/>
      <c r="G39" s="40">
        <f t="shared" ref="G39:I40" si="2">G40</f>
        <v>100</v>
      </c>
      <c r="H39" s="40">
        <f t="shared" si="2"/>
        <v>100</v>
      </c>
      <c r="I39" s="40">
        <f t="shared" si="2"/>
        <v>100</v>
      </c>
    </row>
    <row r="40" spans="1:9" x14ac:dyDescent="0.2">
      <c r="A40" s="83" t="s">
        <v>62</v>
      </c>
      <c r="B40" s="50"/>
      <c r="C40" s="49" t="s">
        <v>36</v>
      </c>
      <c r="D40" s="49" t="s">
        <v>40</v>
      </c>
      <c r="E40" s="49" t="s">
        <v>92</v>
      </c>
      <c r="F40" s="49" t="s">
        <v>15</v>
      </c>
      <c r="G40" s="40">
        <f t="shared" si="2"/>
        <v>100</v>
      </c>
      <c r="H40" s="40">
        <f t="shared" si="2"/>
        <v>100</v>
      </c>
      <c r="I40" s="40">
        <f t="shared" si="2"/>
        <v>100</v>
      </c>
    </row>
    <row r="41" spans="1:9" x14ac:dyDescent="0.2">
      <c r="A41" s="83" t="s">
        <v>62</v>
      </c>
      <c r="B41" s="50"/>
      <c r="C41" s="49" t="s">
        <v>36</v>
      </c>
      <c r="D41" s="49" t="s">
        <v>40</v>
      </c>
      <c r="E41" s="49" t="s">
        <v>92</v>
      </c>
      <c r="F41" s="49" t="s">
        <v>63</v>
      </c>
      <c r="G41" s="40">
        <v>100</v>
      </c>
      <c r="H41" s="40">
        <v>100</v>
      </c>
      <c r="I41" s="40">
        <v>100</v>
      </c>
    </row>
    <row r="42" spans="1:9" x14ac:dyDescent="0.2">
      <c r="A42" s="86" t="s">
        <v>52</v>
      </c>
      <c r="B42" s="50"/>
      <c r="C42" s="127" t="s">
        <v>36</v>
      </c>
      <c r="D42" s="127" t="s">
        <v>53</v>
      </c>
      <c r="E42" s="49"/>
      <c r="F42" s="49"/>
      <c r="G42" s="40">
        <f>G43</f>
        <v>200</v>
      </c>
      <c r="H42" s="40"/>
      <c r="I42" s="40"/>
    </row>
    <row r="43" spans="1:9" x14ac:dyDescent="0.2">
      <c r="A43" s="83" t="s">
        <v>61</v>
      </c>
      <c r="B43" s="50"/>
      <c r="C43" s="49" t="s">
        <v>36</v>
      </c>
      <c r="D43" s="49" t="s">
        <v>53</v>
      </c>
      <c r="E43" s="50" t="s">
        <v>90</v>
      </c>
      <c r="F43" s="49"/>
      <c r="G43" s="40">
        <f>G44</f>
        <v>200</v>
      </c>
      <c r="H43" s="40"/>
      <c r="I43" s="40"/>
    </row>
    <row r="44" spans="1:9" x14ac:dyDescent="0.2">
      <c r="A44" s="83" t="s">
        <v>78</v>
      </c>
      <c r="B44" s="50"/>
      <c r="C44" s="49" t="s">
        <v>36</v>
      </c>
      <c r="D44" s="49" t="s">
        <v>53</v>
      </c>
      <c r="E44" s="50" t="s">
        <v>91</v>
      </c>
      <c r="F44" s="49"/>
      <c r="G44" s="40">
        <f>G45</f>
        <v>200</v>
      </c>
      <c r="H44" s="40"/>
      <c r="I44" s="40"/>
    </row>
    <row r="45" spans="1:9" x14ac:dyDescent="0.2">
      <c r="A45" s="83" t="s">
        <v>78</v>
      </c>
      <c r="B45" s="50"/>
      <c r="C45" s="49" t="s">
        <v>36</v>
      </c>
      <c r="D45" s="49" t="s">
        <v>53</v>
      </c>
      <c r="E45" s="50" t="s">
        <v>107</v>
      </c>
      <c r="F45" s="49"/>
      <c r="G45" s="40">
        <f>G46</f>
        <v>200</v>
      </c>
      <c r="H45" s="40"/>
      <c r="I45" s="40"/>
    </row>
    <row r="46" spans="1:9" x14ac:dyDescent="0.2">
      <c r="A46" s="83" t="s">
        <v>247</v>
      </c>
      <c r="B46" s="50"/>
      <c r="C46" s="49" t="s">
        <v>36</v>
      </c>
      <c r="D46" s="49" t="s">
        <v>53</v>
      </c>
      <c r="E46" s="50" t="s">
        <v>246</v>
      </c>
      <c r="F46" s="49"/>
      <c r="G46" s="40">
        <f>G47</f>
        <v>200</v>
      </c>
      <c r="H46" s="40"/>
      <c r="I46" s="40"/>
    </row>
    <row r="47" spans="1:9" ht="25.5" x14ac:dyDescent="0.2">
      <c r="A47" s="81" t="s">
        <v>80</v>
      </c>
      <c r="B47" s="50"/>
      <c r="C47" s="49" t="s">
        <v>36</v>
      </c>
      <c r="D47" s="49" t="s">
        <v>53</v>
      </c>
      <c r="E47" s="50" t="s">
        <v>246</v>
      </c>
      <c r="F47" s="49" t="s">
        <v>81</v>
      </c>
      <c r="G47" s="40">
        <v>200</v>
      </c>
      <c r="H47" s="40"/>
      <c r="I47" s="40"/>
    </row>
    <row r="48" spans="1:9" ht="15.75" customHeight="1" x14ac:dyDescent="0.25">
      <c r="A48" s="79" t="s">
        <v>23</v>
      </c>
      <c r="B48" s="39"/>
      <c r="C48" s="34" t="s">
        <v>36</v>
      </c>
      <c r="D48" s="34" t="s">
        <v>41</v>
      </c>
      <c r="E48" s="34"/>
      <c r="F48" s="34"/>
      <c r="G48" s="29">
        <f>G49</f>
        <v>1021.7</v>
      </c>
      <c r="H48" s="29">
        <f t="shared" ref="G48:I49" si="3">H49</f>
        <v>520.29999999999995</v>
      </c>
      <c r="I48" s="29">
        <f t="shared" si="3"/>
        <v>527.1</v>
      </c>
    </row>
    <row r="49" spans="1:9" x14ac:dyDescent="0.2">
      <c r="A49" s="83" t="s">
        <v>61</v>
      </c>
      <c r="B49" s="50"/>
      <c r="C49" s="49" t="s">
        <v>36</v>
      </c>
      <c r="D49" s="49" t="s">
        <v>41</v>
      </c>
      <c r="E49" s="49" t="s">
        <v>90</v>
      </c>
      <c r="F49" s="37"/>
      <c r="G49" s="40">
        <f t="shared" si="3"/>
        <v>1021.7</v>
      </c>
      <c r="H49" s="40">
        <f t="shared" si="3"/>
        <v>520.29999999999995</v>
      </c>
      <c r="I49" s="40">
        <f t="shared" si="3"/>
        <v>527.1</v>
      </c>
    </row>
    <row r="50" spans="1:9" x14ac:dyDescent="0.2">
      <c r="A50" s="83" t="s">
        <v>78</v>
      </c>
      <c r="B50" s="50"/>
      <c r="C50" s="49" t="s">
        <v>36</v>
      </c>
      <c r="D50" s="49" t="s">
        <v>41</v>
      </c>
      <c r="E50" s="49" t="s">
        <v>91</v>
      </c>
      <c r="F50" s="37"/>
      <c r="G50" s="40">
        <f>G52+G55+G61+G63+G65+G67+G71+G73+G57+G59+G69</f>
        <v>1021.7</v>
      </c>
      <c r="H50" s="40">
        <f>H52+H55+H61+H63+H65+H67+H71+H73+H57+H59</f>
        <v>520.29999999999995</v>
      </c>
      <c r="I50" s="40">
        <f>I52+I55+I61+I63+I65+I67+I71+I73+I57+I59</f>
        <v>527.1</v>
      </c>
    </row>
    <row r="51" spans="1:9" x14ac:dyDescent="0.2">
      <c r="A51" s="83" t="s">
        <v>78</v>
      </c>
      <c r="B51" s="50"/>
      <c r="C51" s="49" t="s">
        <v>36</v>
      </c>
      <c r="D51" s="49" t="s">
        <v>41</v>
      </c>
      <c r="E51" s="49" t="s">
        <v>107</v>
      </c>
      <c r="F51" s="37"/>
      <c r="G51" s="40">
        <f>G50</f>
        <v>1021.7</v>
      </c>
      <c r="H51" s="40">
        <f>H50</f>
        <v>520.29999999999995</v>
      </c>
      <c r="I51" s="40">
        <f>I50</f>
        <v>527.1</v>
      </c>
    </row>
    <row r="52" spans="1:9" ht="25.5" x14ac:dyDescent="0.2">
      <c r="A52" s="83" t="s">
        <v>218</v>
      </c>
      <c r="B52" s="50"/>
      <c r="C52" s="55" t="s">
        <v>36</v>
      </c>
      <c r="D52" s="55" t="s">
        <v>41</v>
      </c>
      <c r="E52" s="55" t="s">
        <v>93</v>
      </c>
      <c r="F52" s="56"/>
      <c r="G52" s="40">
        <f>G53+G54</f>
        <v>174.79999999999998</v>
      </c>
      <c r="H52" s="40">
        <f>H53+H54</f>
        <v>72.8</v>
      </c>
      <c r="I52" s="40">
        <f>I53+I54</f>
        <v>72.8</v>
      </c>
    </row>
    <row r="53" spans="1:9" ht="25.5" x14ac:dyDescent="0.2">
      <c r="A53" s="81" t="s">
        <v>80</v>
      </c>
      <c r="B53" s="56"/>
      <c r="C53" s="55" t="s">
        <v>36</v>
      </c>
      <c r="D53" s="55" t="s">
        <v>41</v>
      </c>
      <c r="E53" s="55" t="s">
        <v>93</v>
      </c>
      <c r="F53" s="56">
        <v>240</v>
      </c>
      <c r="G53" s="40">
        <f>71.8+5+35+12+44.8</f>
        <v>168.6</v>
      </c>
      <c r="H53" s="40">
        <v>71.8</v>
      </c>
      <c r="I53" s="40">
        <v>71.8</v>
      </c>
    </row>
    <row r="54" spans="1:9" x14ac:dyDescent="0.2">
      <c r="A54" s="84" t="s">
        <v>79</v>
      </c>
      <c r="B54" s="56"/>
      <c r="C54" s="55" t="s">
        <v>36</v>
      </c>
      <c r="D54" s="55" t="s">
        <v>41</v>
      </c>
      <c r="E54" s="55" t="s">
        <v>93</v>
      </c>
      <c r="F54" s="56">
        <v>850</v>
      </c>
      <c r="G54" s="40">
        <v>6.2</v>
      </c>
      <c r="H54" s="40">
        <v>1</v>
      </c>
      <c r="I54" s="40">
        <v>1</v>
      </c>
    </row>
    <row r="55" spans="1:9" x14ac:dyDescent="0.2">
      <c r="A55" s="81" t="s">
        <v>50</v>
      </c>
      <c r="B55" s="39"/>
      <c r="C55" s="37" t="s">
        <v>36</v>
      </c>
      <c r="D55" s="37" t="s">
        <v>41</v>
      </c>
      <c r="E55" s="55" t="s">
        <v>94</v>
      </c>
      <c r="F55" s="56"/>
      <c r="G55" s="40">
        <f>G56</f>
        <v>203</v>
      </c>
      <c r="H55" s="40">
        <f>H56</f>
        <v>100</v>
      </c>
      <c r="I55" s="40">
        <f>I56</f>
        <v>100</v>
      </c>
    </row>
    <row r="56" spans="1:9" ht="25.5" x14ac:dyDescent="0.2">
      <c r="A56" s="81" t="s">
        <v>80</v>
      </c>
      <c r="B56" s="39"/>
      <c r="C56" s="37" t="s">
        <v>36</v>
      </c>
      <c r="D56" s="37" t="s">
        <v>41</v>
      </c>
      <c r="E56" s="55" t="s">
        <v>94</v>
      </c>
      <c r="F56" s="56">
        <v>240</v>
      </c>
      <c r="G56" s="40">
        <f>150-100+68.5+58+73-46.5</f>
        <v>203</v>
      </c>
      <c r="H56" s="40">
        <v>100</v>
      </c>
      <c r="I56" s="40">
        <v>100</v>
      </c>
    </row>
    <row r="57" spans="1:9" ht="17.25" customHeight="1" x14ac:dyDescent="0.2">
      <c r="A57" s="81" t="s">
        <v>219</v>
      </c>
      <c r="B57" s="64"/>
      <c r="C57" s="37" t="s">
        <v>36</v>
      </c>
      <c r="D57" s="37" t="s">
        <v>41</v>
      </c>
      <c r="E57" s="55" t="s">
        <v>95</v>
      </c>
      <c r="F57" s="56"/>
      <c r="G57" s="40">
        <f>G58</f>
        <v>101.5</v>
      </c>
      <c r="H57" s="40">
        <f>H58</f>
        <v>50</v>
      </c>
      <c r="I57" s="40">
        <f>I58</f>
        <v>50</v>
      </c>
    </row>
    <row r="58" spans="1:9" ht="25.5" x14ac:dyDescent="0.2">
      <c r="A58" s="81" t="s">
        <v>80</v>
      </c>
      <c r="B58" s="64"/>
      <c r="C58" s="37" t="s">
        <v>36</v>
      </c>
      <c r="D58" s="37" t="s">
        <v>41</v>
      </c>
      <c r="E58" s="55" t="s">
        <v>95</v>
      </c>
      <c r="F58" s="56">
        <v>240</v>
      </c>
      <c r="G58" s="40">
        <f>50-1.5+45-3+11</f>
        <v>101.5</v>
      </c>
      <c r="H58" s="40">
        <v>50</v>
      </c>
      <c r="I58" s="40">
        <v>50</v>
      </c>
    </row>
    <row r="59" spans="1:9" ht="25.5" x14ac:dyDescent="0.2">
      <c r="A59" s="81" t="s">
        <v>209</v>
      </c>
      <c r="B59" s="64"/>
      <c r="C59" s="37" t="s">
        <v>36</v>
      </c>
      <c r="D59" s="37" t="s">
        <v>41</v>
      </c>
      <c r="E59" s="55" t="s">
        <v>208</v>
      </c>
      <c r="F59" s="56"/>
      <c r="G59" s="40">
        <f>G60</f>
        <v>35.5</v>
      </c>
      <c r="H59" s="40">
        <f>H60</f>
        <v>50</v>
      </c>
      <c r="I59" s="40">
        <f>I60</f>
        <v>50</v>
      </c>
    </row>
    <row r="60" spans="1:9" ht="25.5" x14ac:dyDescent="0.2">
      <c r="A60" s="81" t="s">
        <v>80</v>
      </c>
      <c r="B60" s="39"/>
      <c r="C60" s="37" t="s">
        <v>36</v>
      </c>
      <c r="D60" s="37" t="s">
        <v>41</v>
      </c>
      <c r="E60" s="55" t="s">
        <v>208</v>
      </c>
      <c r="F60" s="56">
        <v>240</v>
      </c>
      <c r="G60" s="40">
        <f>3.2+10+30-7.7</f>
        <v>35.5</v>
      </c>
      <c r="H60" s="40">
        <v>50</v>
      </c>
      <c r="I60" s="40">
        <v>50</v>
      </c>
    </row>
    <row r="61" spans="1:9" ht="13.5" customHeight="1" x14ac:dyDescent="0.2">
      <c r="A61" s="81" t="s">
        <v>220</v>
      </c>
      <c r="B61" s="39"/>
      <c r="C61" s="37" t="s">
        <v>36</v>
      </c>
      <c r="D61" s="37" t="s">
        <v>41</v>
      </c>
      <c r="E61" s="55" t="s">
        <v>96</v>
      </c>
      <c r="F61" s="56"/>
      <c r="G61" s="40">
        <f>G62</f>
        <v>65.099999999999994</v>
      </c>
      <c r="H61" s="40">
        <f>H62</f>
        <v>0</v>
      </c>
      <c r="I61" s="40">
        <f>I62</f>
        <v>0</v>
      </c>
    </row>
    <row r="62" spans="1:9" ht="30" customHeight="1" x14ac:dyDescent="0.2">
      <c r="A62" s="81" t="s">
        <v>80</v>
      </c>
      <c r="B62" s="39"/>
      <c r="C62" s="37" t="s">
        <v>36</v>
      </c>
      <c r="D62" s="37" t="s">
        <v>41</v>
      </c>
      <c r="E62" s="55" t="s">
        <v>96</v>
      </c>
      <c r="F62" s="56">
        <v>240</v>
      </c>
      <c r="G62" s="40">
        <f>65.1</f>
        <v>65.099999999999994</v>
      </c>
      <c r="H62" s="40"/>
      <c r="I62" s="40"/>
    </row>
    <row r="63" spans="1:9" ht="27.6" customHeight="1" x14ac:dyDescent="0.2">
      <c r="A63" s="81" t="s">
        <v>64</v>
      </c>
      <c r="B63" s="39"/>
      <c r="C63" s="37" t="s">
        <v>36</v>
      </c>
      <c r="D63" s="37" t="s">
        <v>41</v>
      </c>
      <c r="E63" s="55" t="s">
        <v>97</v>
      </c>
      <c r="F63" s="56"/>
      <c r="G63" s="40">
        <f>G64</f>
        <v>6.5</v>
      </c>
      <c r="H63" s="40">
        <f>H64</f>
        <v>7.3</v>
      </c>
      <c r="I63" s="40">
        <f>I64</f>
        <v>7.6</v>
      </c>
    </row>
    <row r="64" spans="1:9" x14ac:dyDescent="0.2">
      <c r="A64" s="84" t="s">
        <v>79</v>
      </c>
      <c r="B64" s="39"/>
      <c r="C64" s="37" t="s">
        <v>36</v>
      </c>
      <c r="D64" s="37" t="s">
        <v>41</v>
      </c>
      <c r="E64" s="55" t="s">
        <v>97</v>
      </c>
      <c r="F64" s="56">
        <v>850</v>
      </c>
      <c r="G64" s="40">
        <f>7-0.5</f>
        <v>6.5</v>
      </c>
      <c r="H64" s="40">
        <v>7.3</v>
      </c>
      <c r="I64" s="40">
        <v>7.6</v>
      </c>
    </row>
    <row r="65" spans="1:9" ht="25.5" x14ac:dyDescent="0.2">
      <c r="A65" s="81" t="s">
        <v>65</v>
      </c>
      <c r="B65" s="39"/>
      <c r="C65" s="37" t="s">
        <v>36</v>
      </c>
      <c r="D65" s="37" t="s">
        <v>41</v>
      </c>
      <c r="E65" s="55" t="s">
        <v>98</v>
      </c>
      <c r="F65" s="56"/>
      <c r="G65" s="40">
        <f>G66</f>
        <v>350.1</v>
      </c>
      <c r="H65" s="40">
        <f>H66</f>
        <v>203.2</v>
      </c>
      <c r="I65" s="40">
        <f>I66</f>
        <v>209.7</v>
      </c>
    </row>
    <row r="66" spans="1:9" ht="25.5" x14ac:dyDescent="0.2">
      <c r="A66" s="81" t="s">
        <v>80</v>
      </c>
      <c r="B66" s="39"/>
      <c r="C66" s="37" t="s">
        <v>36</v>
      </c>
      <c r="D66" s="37" t="s">
        <v>41</v>
      </c>
      <c r="E66" s="55" t="s">
        <v>98</v>
      </c>
      <c r="F66" s="56">
        <v>240</v>
      </c>
      <c r="G66" s="40">
        <f>197.3-30+80.2+43.8+20+3+50-14.2</f>
        <v>350.1</v>
      </c>
      <c r="H66" s="40">
        <v>203.2</v>
      </c>
      <c r="I66" s="40">
        <v>209.7</v>
      </c>
    </row>
    <row r="67" spans="1:9" ht="51" x14ac:dyDescent="0.2">
      <c r="A67" s="84" t="s">
        <v>221</v>
      </c>
      <c r="B67" s="39"/>
      <c r="C67" s="37" t="s">
        <v>36</v>
      </c>
      <c r="D67" s="37" t="s">
        <v>41</v>
      </c>
      <c r="E67" s="55" t="s">
        <v>101</v>
      </c>
      <c r="F67" s="56"/>
      <c r="G67" s="40">
        <f>G68</f>
        <v>24</v>
      </c>
      <c r="H67" s="40">
        <f>H68</f>
        <v>24</v>
      </c>
      <c r="I67" s="40">
        <f>I68</f>
        <v>24</v>
      </c>
    </row>
    <row r="68" spans="1:9" x14ac:dyDescent="0.2">
      <c r="A68" s="81" t="s">
        <v>56</v>
      </c>
      <c r="B68" s="39"/>
      <c r="C68" s="37" t="s">
        <v>36</v>
      </c>
      <c r="D68" s="37" t="s">
        <v>41</v>
      </c>
      <c r="E68" s="55" t="s">
        <v>101</v>
      </c>
      <c r="F68" s="56">
        <v>540</v>
      </c>
      <c r="G68" s="40">
        <v>24</v>
      </c>
      <c r="H68" s="40">
        <v>24</v>
      </c>
      <c r="I68" s="40">
        <v>24</v>
      </c>
    </row>
    <row r="69" spans="1:9" ht="38.25" x14ac:dyDescent="0.2">
      <c r="A69" s="84" t="s">
        <v>336</v>
      </c>
      <c r="B69" s="39"/>
      <c r="C69" s="37" t="s">
        <v>36</v>
      </c>
      <c r="D69" s="37" t="s">
        <v>41</v>
      </c>
      <c r="E69" s="55" t="s">
        <v>335</v>
      </c>
      <c r="F69" s="56"/>
      <c r="G69" s="40">
        <f>G70</f>
        <v>48.6</v>
      </c>
      <c r="H69" s="40"/>
      <c r="I69" s="40"/>
    </row>
    <row r="70" spans="1:9" x14ac:dyDescent="0.2">
      <c r="A70" s="81" t="s">
        <v>56</v>
      </c>
      <c r="B70" s="39"/>
      <c r="C70" s="37" t="s">
        <v>36</v>
      </c>
      <c r="D70" s="37" t="s">
        <v>41</v>
      </c>
      <c r="E70" s="55" t="s">
        <v>335</v>
      </c>
      <c r="F70" s="56">
        <v>540</v>
      </c>
      <c r="G70" s="40">
        <v>48.6</v>
      </c>
      <c r="H70" s="40"/>
      <c r="I70" s="40"/>
    </row>
    <row r="71" spans="1:9" x14ac:dyDescent="0.2">
      <c r="A71" s="81" t="s">
        <v>67</v>
      </c>
      <c r="B71" s="39"/>
      <c r="C71" s="37" t="s">
        <v>36</v>
      </c>
      <c r="D71" s="37" t="s">
        <v>41</v>
      </c>
      <c r="E71" s="55" t="s">
        <v>100</v>
      </c>
      <c r="F71" s="56"/>
      <c r="G71" s="40">
        <f>G72</f>
        <v>12.6</v>
      </c>
      <c r="H71" s="40">
        <f>H72</f>
        <v>10</v>
      </c>
      <c r="I71" s="40">
        <f>I72</f>
        <v>10</v>
      </c>
    </row>
    <row r="72" spans="1:9" ht="25.5" x14ac:dyDescent="0.2">
      <c r="A72" s="81" t="s">
        <v>80</v>
      </c>
      <c r="B72" s="39"/>
      <c r="C72" s="37" t="s">
        <v>36</v>
      </c>
      <c r="D72" s="37" t="s">
        <v>41</v>
      </c>
      <c r="E72" s="55" t="s">
        <v>100</v>
      </c>
      <c r="F72" s="56">
        <v>240</v>
      </c>
      <c r="G72" s="40">
        <v>12.6</v>
      </c>
      <c r="H72" s="40">
        <v>10</v>
      </c>
      <c r="I72" s="40">
        <v>10</v>
      </c>
    </row>
    <row r="73" spans="1:9" ht="25.5" x14ac:dyDescent="0.2">
      <c r="A73" s="81" t="s">
        <v>66</v>
      </c>
      <c r="B73" s="39"/>
      <c r="C73" s="37" t="s">
        <v>36</v>
      </c>
      <c r="D73" s="37" t="s">
        <v>41</v>
      </c>
      <c r="E73" s="55" t="s">
        <v>99</v>
      </c>
      <c r="F73" s="56"/>
      <c r="G73" s="40">
        <f>G74</f>
        <v>0</v>
      </c>
      <c r="H73" s="40">
        <f>H74</f>
        <v>3</v>
      </c>
      <c r="I73" s="40">
        <f>I74</f>
        <v>3</v>
      </c>
    </row>
    <row r="74" spans="1:9" ht="25.5" x14ac:dyDescent="0.2">
      <c r="A74" s="81" t="s">
        <v>80</v>
      </c>
      <c r="B74" s="39"/>
      <c r="C74" s="37" t="s">
        <v>36</v>
      </c>
      <c r="D74" s="37" t="s">
        <v>41</v>
      </c>
      <c r="E74" s="55" t="s">
        <v>99</v>
      </c>
      <c r="F74" s="56">
        <v>240</v>
      </c>
      <c r="G74" s="40"/>
      <c r="H74" s="40">
        <v>3</v>
      </c>
      <c r="I74" s="40">
        <v>3</v>
      </c>
    </row>
    <row r="75" spans="1:9" x14ac:dyDescent="0.2">
      <c r="A75" s="79" t="s">
        <v>13</v>
      </c>
      <c r="B75" s="31">
        <v>911</v>
      </c>
      <c r="C75" s="66" t="s">
        <v>42</v>
      </c>
      <c r="D75" s="66" t="s">
        <v>37</v>
      </c>
      <c r="E75" s="66"/>
      <c r="F75" s="66"/>
      <c r="G75" s="67">
        <f t="shared" ref="G75:I78" si="4">SUM(G76)</f>
        <v>278.29999999999995</v>
      </c>
      <c r="H75" s="67">
        <f t="shared" si="4"/>
        <v>266.39999999999998</v>
      </c>
      <c r="I75" s="67">
        <f t="shared" si="4"/>
        <v>0</v>
      </c>
    </row>
    <row r="76" spans="1:9" x14ac:dyDescent="0.2">
      <c r="A76" s="81" t="s">
        <v>19</v>
      </c>
      <c r="B76" s="106"/>
      <c r="C76" s="41" t="s">
        <v>42</v>
      </c>
      <c r="D76" s="41" t="s">
        <v>38</v>
      </c>
      <c r="E76" s="41"/>
      <c r="F76" s="41"/>
      <c r="G76" s="74">
        <f t="shared" si="4"/>
        <v>278.29999999999995</v>
      </c>
      <c r="H76" s="74">
        <f t="shared" si="4"/>
        <v>266.39999999999998</v>
      </c>
      <c r="I76" s="74">
        <f t="shared" si="4"/>
        <v>0</v>
      </c>
    </row>
    <row r="77" spans="1:9" x14ac:dyDescent="0.2">
      <c r="A77" s="83" t="s">
        <v>61</v>
      </c>
      <c r="B77" s="50"/>
      <c r="C77" s="41" t="s">
        <v>42</v>
      </c>
      <c r="D77" s="41" t="s">
        <v>38</v>
      </c>
      <c r="E77" s="50" t="s">
        <v>90</v>
      </c>
      <c r="F77" s="41"/>
      <c r="G77" s="74">
        <f t="shared" si="4"/>
        <v>278.29999999999995</v>
      </c>
      <c r="H77" s="74">
        <f t="shared" si="4"/>
        <v>266.39999999999998</v>
      </c>
      <c r="I77" s="74">
        <f t="shared" si="4"/>
        <v>0</v>
      </c>
    </row>
    <row r="78" spans="1:9" x14ac:dyDescent="0.2">
      <c r="A78" s="83" t="s">
        <v>78</v>
      </c>
      <c r="B78" s="36"/>
      <c r="C78" s="41" t="s">
        <v>42</v>
      </c>
      <c r="D78" s="41" t="s">
        <v>38</v>
      </c>
      <c r="E78" s="50" t="s">
        <v>91</v>
      </c>
      <c r="F78" s="41"/>
      <c r="G78" s="74">
        <f>SUM(G79)+G81</f>
        <v>278.29999999999995</v>
      </c>
      <c r="H78" s="74">
        <f>SUM(H79)+H81</f>
        <v>266.39999999999998</v>
      </c>
      <c r="I78" s="74">
        <f t="shared" si="4"/>
        <v>0</v>
      </c>
    </row>
    <row r="79" spans="1:9" ht="25.5" x14ac:dyDescent="0.2">
      <c r="A79" s="81" t="s">
        <v>33</v>
      </c>
      <c r="B79" s="128"/>
      <c r="C79" s="41" t="s">
        <v>42</v>
      </c>
      <c r="D79" s="41" t="s">
        <v>38</v>
      </c>
      <c r="E79" s="56" t="s">
        <v>102</v>
      </c>
      <c r="F79" s="69"/>
      <c r="G79" s="74">
        <f>G80</f>
        <v>256.09999999999997</v>
      </c>
      <c r="H79" s="74">
        <f>H80</f>
        <v>242.7</v>
      </c>
      <c r="I79" s="74">
        <f>I80</f>
        <v>0</v>
      </c>
    </row>
    <row r="80" spans="1:9" ht="25.5" x14ac:dyDescent="0.2">
      <c r="A80" s="82" t="s">
        <v>82</v>
      </c>
      <c r="B80" s="128"/>
      <c r="C80" s="41" t="s">
        <v>42</v>
      </c>
      <c r="D80" s="41" t="s">
        <v>38</v>
      </c>
      <c r="E80" s="56" t="s">
        <v>102</v>
      </c>
      <c r="F80" s="56">
        <v>120</v>
      </c>
      <c r="G80" s="74">
        <f>179.9+53.6+21.2+1.7-0.3</f>
        <v>256.09999999999997</v>
      </c>
      <c r="H80" s="74">
        <f>189.2+53.5</f>
        <v>242.7</v>
      </c>
      <c r="I80" s="74"/>
    </row>
    <row r="81" spans="1:9" ht="25.5" x14ac:dyDescent="0.2">
      <c r="A81" s="81" t="s">
        <v>80</v>
      </c>
      <c r="B81" s="128"/>
      <c r="C81" s="41" t="s">
        <v>42</v>
      </c>
      <c r="D81" s="41" t="s">
        <v>38</v>
      </c>
      <c r="E81" s="56" t="s">
        <v>102</v>
      </c>
      <c r="F81" s="56">
        <v>240</v>
      </c>
      <c r="G81" s="74">
        <f>23.6-1.7+0.3</f>
        <v>22.200000000000003</v>
      </c>
      <c r="H81" s="74">
        <v>23.7</v>
      </c>
      <c r="I81" s="74"/>
    </row>
    <row r="82" spans="1:9" ht="29.25" x14ac:dyDescent="0.25">
      <c r="A82" s="80" t="s">
        <v>32</v>
      </c>
      <c r="B82" s="31">
        <v>911</v>
      </c>
      <c r="C82" s="34" t="s">
        <v>38</v>
      </c>
      <c r="D82" s="34" t="s">
        <v>37</v>
      </c>
      <c r="E82" s="34"/>
      <c r="F82" s="34"/>
      <c r="G82" s="29">
        <f>G83+G89</f>
        <v>53.699999999999989</v>
      </c>
      <c r="H82" s="29">
        <f>H83</f>
        <v>189.5</v>
      </c>
      <c r="I82" s="29">
        <f>I83</f>
        <v>191.9</v>
      </c>
    </row>
    <row r="83" spans="1:9" ht="25.5" customHeight="1" x14ac:dyDescent="0.2">
      <c r="A83" s="79" t="s">
        <v>31</v>
      </c>
      <c r="B83" s="43"/>
      <c r="C83" s="37" t="s">
        <v>38</v>
      </c>
      <c r="D83" s="37" t="s">
        <v>43</v>
      </c>
      <c r="E83" s="37"/>
      <c r="F83" s="37"/>
      <c r="G83" s="40">
        <f>G84</f>
        <v>50.199999999999989</v>
      </c>
      <c r="H83" s="40">
        <f t="shared" ref="H83:I85" si="5">H84</f>
        <v>189.5</v>
      </c>
      <c r="I83" s="40">
        <f t="shared" si="5"/>
        <v>191.9</v>
      </c>
    </row>
    <row r="84" spans="1:9" ht="51" x14ac:dyDescent="0.2">
      <c r="A84" s="83" t="s">
        <v>103</v>
      </c>
      <c r="B84" s="50"/>
      <c r="C84" s="37" t="s">
        <v>38</v>
      </c>
      <c r="D84" s="37" t="s">
        <v>43</v>
      </c>
      <c r="E84" s="56" t="s">
        <v>104</v>
      </c>
      <c r="F84" s="37"/>
      <c r="G84" s="40">
        <f>G85</f>
        <v>50.199999999999989</v>
      </c>
      <c r="H84" s="40">
        <f t="shared" si="5"/>
        <v>189.5</v>
      </c>
      <c r="I84" s="40">
        <f t="shared" si="5"/>
        <v>191.9</v>
      </c>
    </row>
    <row r="85" spans="1:9" ht="30" customHeight="1" x14ac:dyDescent="0.2">
      <c r="A85" s="83" t="s">
        <v>222</v>
      </c>
      <c r="B85" s="50"/>
      <c r="C85" s="37" t="s">
        <v>38</v>
      </c>
      <c r="D85" s="37" t="s">
        <v>43</v>
      </c>
      <c r="E85" s="56" t="s">
        <v>105</v>
      </c>
      <c r="F85" s="37"/>
      <c r="G85" s="40">
        <f>G86</f>
        <v>50.199999999999989</v>
      </c>
      <c r="H85" s="40">
        <f t="shared" si="5"/>
        <v>189.5</v>
      </c>
      <c r="I85" s="40">
        <f t="shared" si="5"/>
        <v>191.9</v>
      </c>
    </row>
    <row r="86" spans="1:9" ht="51" x14ac:dyDescent="0.2">
      <c r="A86" s="83" t="s">
        <v>197</v>
      </c>
      <c r="B86" s="43"/>
      <c r="C86" s="37" t="s">
        <v>38</v>
      </c>
      <c r="D86" s="37" t="s">
        <v>43</v>
      </c>
      <c r="E86" s="56" t="s">
        <v>106</v>
      </c>
      <c r="F86" s="37"/>
      <c r="G86" s="40">
        <f>SUM(G88)</f>
        <v>50.199999999999989</v>
      </c>
      <c r="H86" s="40">
        <f>SUM(H88)</f>
        <v>189.5</v>
      </c>
      <c r="I86" s="40">
        <f>SUM(I88)</f>
        <v>191.9</v>
      </c>
    </row>
    <row r="87" spans="1:9" x14ac:dyDescent="0.2">
      <c r="A87" s="83" t="s">
        <v>173</v>
      </c>
      <c r="B87" s="43"/>
      <c r="C87" s="37" t="s">
        <v>38</v>
      </c>
      <c r="D87" s="37" t="s">
        <v>43</v>
      </c>
      <c r="E87" s="56" t="s">
        <v>142</v>
      </c>
      <c r="F87" s="37"/>
      <c r="G87" s="40">
        <f>G88</f>
        <v>50.199999999999989</v>
      </c>
      <c r="H87" s="40">
        <f>H88</f>
        <v>189.5</v>
      </c>
      <c r="I87" s="40">
        <f>I88</f>
        <v>191.9</v>
      </c>
    </row>
    <row r="88" spans="1:9" ht="25.5" x14ac:dyDescent="0.2">
      <c r="A88" s="81" t="s">
        <v>80</v>
      </c>
      <c r="B88" s="43"/>
      <c r="C88" s="37" t="s">
        <v>38</v>
      </c>
      <c r="D88" s="37" t="s">
        <v>43</v>
      </c>
      <c r="E88" s="56" t="s">
        <v>142</v>
      </c>
      <c r="F88" s="42" t="s">
        <v>81</v>
      </c>
      <c r="G88" s="40">
        <f>157.2-100-7</f>
        <v>50.199999999999989</v>
      </c>
      <c r="H88" s="40">
        <v>189.5</v>
      </c>
      <c r="I88" s="40">
        <v>191.9</v>
      </c>
    </row>
    <row r="89" spans="1:9" ht="25.5" x14ac:dyDescent="0.2">
      <c r="A89" s="79" t="s">
        <v>281</v>
      </c>
      <c r="B89" s="93"/>
      <c r="C89" s="37" t="s">
        <v>38</v>
      </c>
      <c r="D89" s="77">
        <v>14</v>
      </c>
      <c r="E89" s="93"/>
      <c r="F89" s="93"/>
      <c r="G89" s="93">
        <f>G90</f>
        <v>3.5</v>
      </c>
      <c r="H89" s="116"/>
      <c r="I89" s="93"/>
    </row>
    <row r="90" spans="1:9" x14ac:dyDescent="0.2">
      <c r="A90" s="81" t="s">
        <v>61</v>
      </c>
      <c r="B90" s="93"/>
      <c r="C90" s="37" t="s">
        <v>38</v>
      </c>
      <c r="D90" s="77">
        <v>14</v>
      </c>
      <c r="E90" s="93" t="s">
        <v>90</v>
      </c>
      <c r="F90" s="93"/>
      <c r="G90" s="93">
        <f>G91</f>
        <v>3.5</v>
      </c>
      <c r="H90" s="116"/>
      <c r="I90" s="93"/>
    </row>
    <row r="91" spans="1:9" x14ac:dyDescent="0.2">
      <c r="A91" s="81" t="s">
        <v>78</v>
      </c>
      <c r="B91" s="93"/>
      <c r="C91" s="37" t="s">
        <v>38</v>
      </c>
      <c r="D91" s="77">
        <v>14</v>
      </c>
      <c r="E91" s="93" t="s">
        <v>91</v>
      </c>
      <c r="F91" s="93"/>
      <c r="G91" s="93">
        <f>G92</f>
        <v>3.5</v>
      </c>
      <c r="H91" s="116"/>
      <c r="I91" s="93"/>
    </row>
    <row r="92" spans="1:9" x14ac:dyDescent="0.2">
      <c r="A92" s="81" t="s">
        <v>78</v>
      </c>
      <c r="B92" s="93"/>
      <c r="C92" s="37" t="s">
        <v>38</v>
      </c>
      <c r="D92" s="77">
        <v>14</v>
      </c>
      <c r="E92" s="93" t="s">
        <v>107</v>
      </c>
      <c r="F92" s="93"/>
      <c r="G92" s="93">
        <f>G93</f>
        <v>3.5</v>
      </c>
      <c r="H92" s="116"/>
      <c r="I92" s="93"/>
    </row>
    <row r="93" spans="1:9" ht="38.25" x14ac:dyDescent="0.2">
      <c r="A93" s="81" t="s">
        <v>282</v>
      </c>
      <c r="B93" s="93"/>
      <c r="C93" s="37" t="s">
        <v>38</v>
      </c>
      <c r="D93" s="77">
        <v>14</v>
      </c>
      <c r="E93" s="93" t="s">
        <v>283</v>
      </c>
      <c r="F93" s="93"/>
      <c r="G93" s="93">
        <f>G94</f>
        <v>3.5</v>
      </c>
      <c r="H93" s="116"/>
      <c r="I93" s="93"/>
    </row>
    <row r="94" spans="1:9" ht="25.5" x14ac:dyDescent="0.2">
      <c r="A94" s="81" t="s">
        <v>80</v>
      </c>
      <c r="B94" s="93"/>
      <c r="C94" s="37" t="s">
        <v>38</v>
      </c>
      <c r="D94" s="77">
        <v>14</v>
      </c>
      <c r="E94" s="93" t="s">
        <v>283</v>
      </c>
      <c r="F94" s="93">
        <v>240</v>
      </c>
      <c r="G94" s="93">
        <v>3.5</v>
      </c>
      <c r="H94" s="116"/>
      <c r="I94" s="93"/>
    </row>
    <row r="95" spans="1:9" x14ac:dyDescent="0.2">
      <c r="A95" s="79" t="s">
        <v>20</v>
      </c>
      <c r="B95" s="31">
        <v>911</v>
      </c>
      <c r="C95" s="66" t="s">
        <v>39</v>
      </c>
      <c r="D95" s="66" t="s">
        <v>37</v>
      </c>
      <c r="E95" s="66"/>
      <c r="F95" s="66"/>
      <c r="G95" s="67">
        <f>SUM(G96,G128)</f>
        <v>6166.5</v>
      </c>
      <c r="H95" s="67">
        <f>SUM(H96,H128)</f>
        <v>3186.3</v>
      </c>
      <c r="I95" s="67">
        <f>SUM(I96,I128)</f>
        <v>3186.3</v>
      </c>
    </row>
    <row r="96" spans="1:9" ht="15.75" x14ac:dyDescent="0.25">
      <c r="A96" s="7" t="s">
        <v>68</v>
      </c>
      <c r="B96" s="8"/>
      <c r="C96" s="8" t="s">
        <v>39</v>
      </c>
      <c r="D96" s="8" t="s">
        <v>43</v>
      </c>
      <c r="E96" s="42"/>
      <c r="F96" s="42"/>
      <c r="G96" s="70">
        <f>SUM(G97)+G116+G121</f>
        <v>5951.9</v>
      </c>
      <c r="H96" s="70">
        <f>SUM(H97)</f>
        <v>3186.3</v>
      </c>
      <c r="I96" s="70">
        <f>SUM(I97)</f>
        <v>3186.3</v>
      </c>
    </row>
    <row r="97" spans="1:9" ht="38.25" x14ac:dyDescent="0.2">
      <c r="A97" s="83" t="s">
        <v>111</v>
      </c>
      <c r="B97" s="50"/>
      <c r="C97" s="55" t="s">
        <v>39</v>
      </c>
      <c r="D97" s="55" t="s">
        <v>43</v>
      </c>
      <c r="E97" s="55" t="s">
        <v>143</v>
      </c>
      <c r="F97" s="55"/>
      <c r="G97" s="60">
        <f>G98+G102+G106+G110</f>
        <v>4063.8999999999996</v>
      </c>
      <c r="H97" s="60">
        <f>H98+H102+H106+H110</f>
        <v>3186.3</v>
      </c>
      <c r="I97" s="60">
        <f>I98+I102+I106+I110</f>
        <v>3186.3</v>
      </c>
    </row>
    <row r="98" spans="1:9" ht="30.75" customHeight="1" x14ac:dyDescent="0.2">
      <c r="A98" s="83" t="s">
        <v>223</v>
      </c>
      <c r="B98" s="50"/>
      <c r="C98" s="55" t="s">
        <v>39</v>
      </c>
      <c r="D98" s="55" t="s">
        <v>43</v>
      </c>
      <c r="E98" s="55" t="s">
        <v>144</v>
      </c>
      <c r="F98" s="55"/>
      <c r="G98" s="60">
        <f>G99</f>
        <v>2519.5</v>
      </c>
      <c r="H98" s="60">
        <f>H99</f>
        <v>620</v>
      </c>
      <c r="I98" s="60">
        <f>I99</f>
        <v>620</v>
      </c>
    </row>
    <row r="99" spans="1:9" x14ac:dyDescent="0.2">
      <c r="A99" s="84" t="s">
        <v>224</v>
      </c>
      <c r="B99" s="50"/>
      <c r="C99" s="55" t="s">
        <v>39</v>
      </c>
      <c r="D99" s="55" t="s">
        <v>43</v>
      </c>
      <c r="E99" s="55" t="s">
        <v>145</v>
      </c>
      <c r="F99" s="55"/>
      <c r="G99" s="60">
        <f>G101</f>
        <v>2519.5</v>
      </c>
      <c r="H99" s="60">
        <f>H101</f>
        <v>620</v>
      </c>
      <c r="I99" s="60">
        <f>I101</f>
        <v>620</v>
      </c>
    </row>
    <row r="100" spans="1:9" ht="38.25" x14ac:dyDescent="0.2">
      <c r="A100" s="84" t="s">
        <v>174</v>
      </c>
      <c r="B100" s="50"/>
      <c r="C100" s="55" t="s">
        <v>39</v>
      </c>
      <c r="D100" s="55" t="s">
        <v>43</v>
      </c>
      <c r="E100" s="55" t="s">
        <v>146</v>
      </c>
      <c r="F100" s="55"/>
      <c r="G100" s="60">
        <f>G101</f>
        <v>2519.5</v>
      </c>
      <c r="H100" s="60">
        <f>H101</f>
        <v>620</v>
      </c>
      <c r="I100" s="60">
        <f>I101</f>
        <v>620</v>
      </c>
    </row>
    <row r="101" spans="1:9" ht="25.5" x14ac:dyDescent="0.2">
      <c r="A101" s="81" t="s">
        <v>80</v>
      </c>
      <c r="B101" s="56"/>
      <c r="C101" s="55" t="s">
        <v>39</v>
      </c>
      <c r="D101" s="55" t="s">
        <v>43</v>
      </c>
      <c r="E101" s="55" t="s">
        <v>146</v>
      </c>
      <c r="F101" s="42" t="s">
        <v>81</v>
      </c>
      <c r="G101" s="60">
        <f>620+435+1464.5</f>
        <v>2519.5</v>
      </c>
      <c r="H101" s="60">
        <v>620</v>
      </c>
      <c r="I101" s="60">
        <v>620</v>
      </c>
    </row>
    <row r="102" spans="1:9" ht="26.25" customHeight="1" x14ac:dyDescent="0.2">
      <c r="A102" s="83" t="s">
        <v>225</v>
      </c>
      <c r="B102" s="56"/>
      <c r="C102" s="55" t="s">
        <v>39</v>
      </c>
      <c r="D102" s="55" t="s">
        <v>43</v>
      </c>
      <c r="E102" s="55" t="s">
        <v>147</v>
      </c>
      <c r="F102" s="42"/>
      <c r="G102" s="60">
        <f t="shared" ref="G102:I104" si="6">G103</f>
        <v>312</v>
      </c>
      <c r="H102" s="60">
        <f t="shared" si="6"/>
        <v>1588</v>
      </c>
      <c r="I102" s="60">
        <f t="shared" si="6"/>
        <v>1588</v>
      </c>
    </row>
    <row r="103" spans="1:9" ht="51" x14ac:dyDescent="0.2">
      <c r="A103" s="84" t="s">
        <v>226</v>
      </c>
      <c r="B103" s="56"/>
      <c r="C103" s="55" t="s">
        <v>39</v>
      </c>
      <c r="D103" s="55" t="s">
        <v>43</v>
      </c>
      <c r="E103" s="55" t="s">
        <v>148</v>
      </c>
      <c r="F103" s="42"/>
      <c r="G103" s="60">
        <f t="shared" si="6"/>
        <v>312</v>
      </c>
      <c r="H103" s="60">
        <f t="shared" si="6"/>
        <v>1588</v>
      </c>
      <c r="I103" s="60">
        <f t="shared" si="6"/>
        <v>1588</v>
      </c>
    </row>
    <row r="104" spans="1:9" ht="63.75" x14ac:dyDescent="0.2">
      <c r="A104" s="84" t="s">
        <v>227</v>
      </c>
      <c r="B104" s="50"/>
      <c r="C104" s="55" t="s">
        <v>39</v>
      </c>
      <c r="D104" s="55" t="s">
        <v>43</v>
      </c>
      <c r="E104" s="55" t="s">
        <v>149</v>
      </c>
      <c r="F104" s="55"/>
      <c r="G104" s="60">
        <f t="shared" si="6"/>
        <v>312</v>
      </c>
      <c r="H104" s="60">
        <f t="shared" si="6"/>
        <v>1588</v>
      </c>
      <c r="I104" s="60">
        <f t="shared" si="6"/>
        <v>1588</v>
      </c>
    </row>
    <row r="105" spans="1:9" ht="25.5" x14ac:dyDescent="0.2">
      <c r="A105" s="81" t="s">
        <v>80</v>
      </c>
      <c r="B105" s="56"/>
      <c r="C105" s="55" t="s">
        <v>39</v>
      </c>
      <c r="D105" s="55" t="s">
        <v>43</v>
      </c>
      <c r="E105" s="55" t="s">
        <v>149</v>
      </c>
      <c r="F105" s="42" t="s">
        <v>81</v>
      </c>
      <c r="G105" s="60">
        <v>312</v>
      </c>
      <c r="H105" s="60">
        <f>2208-620</f>
        <v>1588</v>
      </c>
      <c r="I105" s="60">
        <f>2208-620</f>
        <v>1588</v>
      </c>
    </row>
    <row r="106" spans="1:9" hidden="1" x14ac:dyDescent="0.2">
      <c r="A106" s="83" t="s">
        <v>159</v>
      </c>
      <c r="B106" s="50"/>
      <c r="C106" s="55" t="s">
        <v>39</v>
      </c>
      <c r="D106" s="55" t="s">
        <v>43</v>
      </c>
      <c r="E106" s="55" t="s">
        <v>156</v>
      </c>
      <c r="F106" s="55"/>
      <c r="G106" s="60">
        <f>G107</f>
        <v>0</v>
      </c>
      <c r="H106" s="60">
        <f>H107</f>
        <v>0</v>
      </c>
      <c r="I106" s="60">
        <f>I107</f>
        <v>0</v>
      </c>
    </row>
    <row r="107" spans="1:9" ht="25.5" hidden="1" x14ac:dyDescent="0.2">
      <c r="A107" s="84" t="s">
        <v>158</v>
      </c>
      <c r="B107" s="50"/>
      <c r="C107" s="55" t="s">
        <v>39</v>
      </c>
      <c r="D107" s="55" t="s">
        <v>43</v>
      </c>
      <c r="E107" s="55" t="s">
        <v>157</v>
      </c>
      <c r="F107" s="55"/>
      <c r="G107" s="60">
        <f>G109</f>
        <v>0</v>
      </c>
      <c r="H107" s="60">
        <f>H109</f>
        <v>0</v>
      </c>
      <c r="I107" s="60">
        <f>I109</f>
        <v>0</v>
      </c>
    </row>
    <row r="108" spans="1:9" ht="38.25" hidden="1" x14ac:dyDescent="0.2">
      <c r="A108" s="84" t="s">
        <v>174</v>
      </c>
      <c r="B108" s="50"/>
      <c r="C108" s="55" t="s">
        <v>39</v>
      </c>
      <c r="D108" s="55" t="s">
        <v>43</v>
      </c>
      <c r="E108" s="55" t="s">
        <v>155</v>
      </c>
      <c r="F108" s="55"/>
      <c r="G108" s="60">
        <f>G109</f>
        <v>0</v>
      </c>
      <c r="H108" s="60">
        <f>H109</f>
        <v>0</v>
      </c>
      <c r="I108" s="60">
        <f>I109</f>
        <v>0</v>
      </c>
    </row>
    <row r="109" spans="1:9" ht="25.5" hidden="1" x14ac:dyDescent="0.2">
      <c r="A109" s="81" t="s">
        <v>80</v>
      </c>
      <c r="B109" s="56"/>
      <c r="C109" s="55" t="s">
        <v>39</v>
      </c>
      <c r="D109" s="55" t="s">
        <v>43</v>
      </c>
      <c r="E109" s="55" t="s">
        <v>155</v>
      </c>
      <c r="F109" s="42" t="s">
        <v>81</v>
      </c>
      <c r="G109" s="60"/>
      <c r="H109" s="60"/>
      <c r="I109" s="60"/>
    </row>
    <row r="110" spans="1:9" ht="38.25" x14ac:dyDescent="0.2">
      <c r="A110" s="65" t="s">
        <v>202</v>
      </c>
      <c r="B110" s="56"/>
      <c r="C110" s="55" t="s">
        <v>39</v>
      </c>
      <c r="D110" s="55" t="s">
        <v>43</v>
      </c>
      <c r="E110" s="55" t="s">
        <v>199</v>
      </c>
      <c r="F110" s="42"/>
      <c r="G110" s="60">
        <f>G111</f>
        <v>1232.3999999999999</v>
      </c>
      <c r="H110" s="60">
        <f>H111</f>
        <v>978.3</v>
      </c>
      <c r="I110" s="60">
        <f>I111</f>
        <v>978.3</v>
      </c>
    </row>
    <row r="111" spans="1:9" ht="38.25" x14ac:dyDescent="0.2">
      <c r="A111" s="65" t="s">
        <v>203</v>
      </c>
      <c r="B111" s="56"/>
      <c r="C111" s="55" t="s">
        <v>39</v>
      </c>
      <c r="D111" s="55" t="s">
        <v>43</v>
      </c>
      <c r="E111" s="55" t="s">
        <v>200</v>
      </c>
      <c r="F111" s="42"/>
      <c r="G111" s="60">
        <f>G112+G114</f>
        <v>1232.3999999999999</v>
      </c>
      <c r="H111" s="60">
        <f>H112+H114</f>
        <v>978.3</v>
      </c>
      <c r="I111" s="60">
        <f>I112+I114</f>
        <v>978.3</v>
      </c>
    </row>
    <row r="112" spans="1:9" ht="25.5" hidden="1" x14ac:dyDescent="0.2">
      <c r="A112" s="65" t="s">
        <v>204</v>
      </c>
      <c r="B112" s="56"/>
      <c r="C112" s="55" t="s">
        <v>39</v>
      </c>
      <c r="D112" s="55" t="s">
        <v>43</v>
      </c>
      <c r="E112" s="55" t="s">
        <v>201</v>
      </c>
      <c r="F112" s="42"/>
      <c r="G112" s="60">
        <f>G113</f>
        <v>0</v>
      </c>
      <c r="H112" s="60">
        <f>H113</f>
        <v>0</v>
      </c>
      <c r="I112" s="60">
        <f>I113</f>
        <v>0</v>
      </c>
    </row>
    <row r="113" spans="1:9" ht="26.25" hidden="1" customHeight="1" x14ac:dyDescent="0.2">
      <c r="A113" s="36" t="s">
        <v>80</v>
      </c>
      <c r="B113" s="56"/>
      <c r="C113" s="55" t="s">
        <v>39</v>
      </c>
      <c r="D113" s="55" t="s">
        <v>43</v>
      </c>
      <c r="E113" s="55" t="s">
        <v>201</v>
      </c>
      <c r="F113" s="41" t="s">
        <v>81</v>
      </c>
      <c r="G113" s="60"/>
      <c r="H113" s="60"/>
      <c r="I113" s="60"/>
    </row>
    <row r="114" spans="1:9" ht="26.25" customHeight="1" x14ac:dyDescent="0.2">
      <c r="A114" s="36" t="s">
        <v>212</v>
      </c>
      <c r="B114" s="56"/>
      <c r="C114" s="55" t="s">
        <v>39</v>
      </c>
      <c r="D114" s="55" t="s">
        <v>43</v>
      </c>
      <c r="E114" s="55" t="s">
        <v>211</v>
      </c>
      <c r="F114" s="41"/>
      <c r="G114" s="60">
        <f>G115</f>
        <v>1232.3999999999999</v>
      </c>
      <c r="H114" s="60">
        <f>H115</f>
        <v>978.3</v>
      </c>
      <c r="I114" s="60">
        <f>I115</f>
        <v>978.3</v>
      </c>
    </row>
    <row r="115" spans="1:9" ht="25.5" x14ac:dyDescent="0.2">
      <c r="A115" s="36" t="s">
        <v>80</v>
      </c>
      <c r="B115" s="56"/>
      <c r="C115" s="55" t="s">
        <v>39</v>
      </c>
      <c r="D115" s="55" t="s">
        <v>43</v>
      </c>
      <c r="E115" s="55" t="s">
        <v>211</v>
      </c>
      <c r="F115" s="41" t="s">
        <v>81</v>
      </c>
      <c r="G115" s="60">
        <f>978.3+254.1</f>
        <v>1232.3999999999999</v>
      </c>
      <c r="H115" s="60">
        <v>978.3</v>
      </c>
      <c r="I115" s="60">
        <v>978.3</v>
      </c>
    </row>
    <row r="116" spans="1:9" ht="38.25" x14ac:dyDescent="0.2">
      <c r="A116" s="81" t="s">
        <v>255</v>
      </c>
      <c r="B116" s="56"/>
      <c r="C116" s="55" t="s">
        <v>39</v>
      </c>
      <c r="D116" s="55" t="s">
        <v>43</v>
      </c>
      <c r="E116" s="55" t="s">
        <v>252</v>
      </c>
      <c r="F116" s="41"/>
      <c r="G116" s="60">
        <f>G117</f>
        <v>1292.1999999999998</v>
      </c>
      <c r="H116" s="60"/>
      <c r="I116" s="60"/>
    </row>
    <row r="117" spans="1:9" ht="38.25" x14ac:dyDescent="0.2">
      <c r="A117" s="81" t="s">
        <v>255</v>
      </c>
      <c r="B117" s="50"/>
      <c r="C117" s="55" t="s">
        <v>39</v>
      </c>
      <c r="D117" s="55" t="s">
        <v>43</v>
      </c>
      <c r="E117" s="55" t="s">
        <v>252</v>
      </c>
      <c r="F117" s="55"/>
      <c r="G117" s="60">
        <f>G118</f>
        <v>1292.1999999999998</v>
      </c>
      <c r="H117" s="60"/>
      <c r="I117" s="60"/>
    </row>
    <row r="118" spans="1:9" ht="25.5" x14ac:dyDescent="0.2">
      <c r="A118" s="84" t="s">
        <v>256</v>
      </c>
      <c r="B118" s="50"/>
      <c r="C118" s="55" t="s">
        <v>39</v>
      </c>
      <c r="D118" s="55" t="s">
        <v>43</v>
      </c>
      <c r="E118" s="55" t="s">
        <v>279</v>
      </c>
      <c r="F118" s="55"/>
      <c r="G118" s="60">
        <f>G119</f>
        <v>1292.1999999999998</v>
      </c>
      <c r="H118" s="60"/>
      <c r="I118" s="60"/>
    </row>
    <row r="119" spans="1:9" ht="76.5" x14ac:dyDescent="0.2">
      <c r="A119" s="81" t="s">
        <v>254</v>
      </c>
      <c r="B119" s="36"/>
      <c r="C119" s="55" t="s">
        <v>39</v>
      </c>
      <c r="D119" s="55" t="s">
        <v>43</v>
      </c>
      <c r="E119" s="55" t="s">
        <v>280</v>
      </c>
      <c r="F119" s="55"/>
      <c r="G119" s="60">
        <f>G120</f>
        <v>1292.1999999999998</v>
      </c>
      <c r="H119" s="60"/>
      <c r="I119" s="60"/>
    </row>
    <row r="120" spans="1:9" ht="25.5" x14ac:dyDescent="0.2">
      <c r="A120" s="81" t="s">
        <v>80</v>
      </c>
      <c r="B120" s="56"/>
      <c r="C120" s="55" t="s">
        <v>39</v>
      </c>
      <c r="D120" s="55" t="s">
        <v>43</v>
      </c>
      <c r="E120" s="55" t="s">
        <v>280</v>
      </c>
      <c r="F120" s="42" t="s">
        <v>81</v>
      </c>
      <c r="G120" s="60">
        <f>1028.8+263.3+0.1</f>
        <v>1292.1999999999998</v>
      </c>
      <c r="H120" s="60"/>
      <c r="I120" s="60"/>
    </row>
    <row r="121" spans="1:9" ht="38.25" x14ac:dyDescent="0.2">
      <c r="A121" s="81" t="s">
        <v>242</v>
      </c>
      <c r="B121" s="56"/>
      <c r="C121" s="55" t="s">
        <v>39</v>
      </c>
      <c r="D121" s="55" t="s">
        <v>43</v>
      </c>
      <c r="E121" s="55" t="s">
        <v>258</v>
      </c>
      <c r="F121" s="42"/>
      <c r="G121" s="60">
        <f>G122</f>
        <v>595.79999999999995</v>
      </c>
      <c r="H121" s="60"/>
      <c r="I121" s="60"/>
    </row>
    <row r="122" spans="1:9" ht="38.25" x14ac:dyDescent="0.2">
      <c r="A122" s="81" t="s">
        <v>242</v>
      </c>
      <c r="B122" s="56"/>
      <c r="C122" s="55" t="s">
        <v>39</v>
      </c>
      <c r="D122" s="55" t="s">
        <v>43</v>
      </c>
      <c r="E122" s="55" t="s">
        <v>240</v>
      </c>
      <c r="F122" s="42"/>
      <c r="G122" s="60">
        <f>G123</f>
        <v>595.79999999999995</v>
      </c>
      <c r="H122" s="60"/>
      <c r="I122" s="60"/>
    </row>
    <row r="123" spans="1:9" ht="25.5" x14ac:dyDescent="0.2">
      <c r="A123" s="84" t="s">
        <v>319</v>
      </c>
      <c r="B123" s="56"/>
      <c r="C123" s="55" t="s">
        <v>39</v>
      </c>
      <c r="D123" s="55" t="s">
        <v>43</v>
      </c>
      <c r="E123" s="55" t="s">
        <v>316</v>
      </c>
      <c r="F123" s="42"/>
      <c r="G123" s="60">
        <f>G124</f>
        <v>595.79999999999995</v>
      </c>
      <c r="H123" s="60"/>
      <c r="I123" s="60"/>
    </row>
    <row r="124" spans="1:9" ht="76.5" x14ac:dyDescent="0.2">
      <c r="A124" s="81" t="s">
        <v>320</v>
      </c>
      <c r="B124" s="56"/>
      <c r="C124" s="55" t="s">
        <v>39</v>
      </c>
      <c r="D124" s="55" t="s">
        <v>43</v>
      </c>
      <c r="E124" s="55" t="s">
        <v>317</v>
      </c>
      <c r="F124" s="42"/>
      <c r="G124" s="60">
        <f>G125</f>
        <v>595.79999999999995</v>
      </c>
      <c r="H124" s="60"/>
      <c r="I124" s="60"/>
    </row>
    <row r="125" spans="1:9" ht="25.5" x14ac:dyDescent="0.2">
      <c r="A125" s="81" t="s">
        <v>80</v>
      </c>
      <c r="B125" s="56"/>
      <c r="C125" s="55" t="s">
        <v>39</v>
      </c>
      <c r="D125" s="55" t="s">
        <v>43</v>
      </c>
      <c r="E125" s="55" t="s">
        <v>317</v>
      </c>
      <c r="F125" s="41" t="s">
        <v>318</v>
      </c>
      <c r="G125" s="60">
        <f>527.9+67.9</f>
        <v>595.79999999999995</v>
      </c>
      <c r="H125" s="60"/>
      <c r="I125" s="60"/>
    </row>
    <row r="126" spans="1:9" hidden="1" x14ac:dyDescent="0.2">
      <c r="A126" s="81"/>
      <c r="B126" s="56"/>
      <c r="C126" s="55"/>
      <c r="D126" s="55"/>
      <c r="E126" s="55"/>
      <c r="F126" s="42"/>
      <c r="G126" s="60"/>
      <c r="H126" s="60"/>
      <c r="I126" s="60"/>
    </row>
    <row r="127" spans="1:9" hidden="1" x14ac:dyDescent="0.2">
      <c r="A127" s="81"/>
      <c r="B127" s="56"/>
      <c r="C127" s="55"/>
      <c r="D127" s="55"/>
      <c r="E127" s="55"/>
      <c r="F127" s="42"/>
      <c r="G127" s="60"/>
      <c r="H127" s="60"/>
      <c r="I127" s="60"/>
    </row>
    <row r="128" spans="1:9" x14ac:dyDescent="0.2">
      <c r="A128" s="43" t="s">
        <v>34</v>
      </c>
      <c r="B128" s="43"/>
      <c r="C128" s="37" t="s">
        <v>39</v>
      </c>
      <c r="D128" s="37" t="s">
        <v>44</v>
      </c>
      <c r="E128" s="37"/>
      <c r="F128" s="37"/>
      <c r="G128" s="40">
        <f t="shared" ref="G128:I129" si="7">G129</f>
        <v>214.6</v>
      </c>
      <c r="H128" s="40">
        <f t="shared" si="7"/>
        <v>0</v>
      </c>
      <c r="I128" s="40">
        <f t="shared" si="7"/>
        <v>0</v>
      </c>
    </row>
    <row r="129" spans="1:9" x14ac:dyDescent="0.2">
      <c r="A129" s="107" t="s">
        <v>61</v>
      </c>
      <c r="B129" s="43"/>
      <c r="C129" s="37" t="s">
        <v>39</v>
      </c>
      <c r="D129" s="37" t="s">
        <v>44</v>
      </c>
      <c r="E129" s="71" t="s">
        <v>90</v>
      </c>
      <c r="F129" s="37"/>
      <c r="G129" s="40">
        <f t="shared" si="7"/>
        <v>214.6</v>
      </c>
      <c r="H129" s="40">
        <f t="shared" si="7"/>
        <v>0</v>
      </c>
      <c r="I129" s="40">
        <f t="shared" si="7"/>
        <v>0</v>
      </c>
    </row>
    <row r="130" spans="1:9" x14ac:dyDescent="0.2">
      <c r="A130" s="107" t="s">
        <v>61</v>
      </c>
      <c r="B130" s="43"/>
      <c r="C130" s="37" t="s">
        <v>39</v>
      </c>
      <c r="D130" s="37" t="s">
        <v>44</v>
      </c>
      <c r="E130" s="56" t="s">
        <v>91</v>
      </c>
      <c r="F130" s="37"/>
      <c r="G130" s="40">
        <f>SUM(G131,G133)</f>
        <v>214.6</v>
      </c>
      <c r="H130" s="40">
        <f>SUM(H131,H133)</f>
        <v>0</v>
      </c>
      <c r="I130" s="40">
        <f>SUM(I131,I133)</f>
        <v>0</v>
      </c>
    </row>
    <row r="131" spans="1:9" ht="22.5" hidden="1" customHeight="1" x14ac:dyDescent="0.2">
      <c r="A131" s="64" t="s">
        <v>24</v>
      </c>
      <c r="B131" s="43"/>
      <c r="C131" s="37" t="s">
        <v>39</v>
      </c>
      <c r="D131" s="37" t="s">
        <v>44</v>
      </c>
      <c r="E131" s="56" t="s">
        <v>108</v>
      </c>
      <c r="F131" s="42"/>
      <c r="G131" s="40">
        <f>SUM(G132)</f>
        <v>0</v>
      </c>
      <c r="H131" s="40">
        <f>SUM(H132)</f>
        <v>0</v>
      </c>
      <c r="I131" s="40">
        <f>SUM(I132)</f>
        <v>0</v>
      </c>
    </row>
    <row r="132" spans="1:9" ht="25.5" hidden="1" x14ac:dyDescent="0.2">
      <c r="A132" s="36" t="s">
        <v>80</v>
      </c>
      <c r="B132" s="64"/>
      <c r="C132" s="37" t="s">
        <v>39</v>
      </c>
      <c r="D132" s="37" t="s">
        <v>44</v>
      </c>
      <c r="E132" s="56" t="s">
        <v>108</v>
      </c>
      <c r="F132" s="42" t="s">
        <v>81</v>
      </c>
      <c r="G132" s="40"/>
      <c r="H132" s="40"/>
      <c r="I132" s="40"/>
    </row>
    <row r="133" spans="1:9" x14ac:dyDescent="0.2">
      <c r="A133" s="107" t="s">
        <v>78</v>
      </c>
      <c r="B133" s="64"/>
      <c r="C133" s="37" t="s">
        <v>39</v>
      </c>
      <c r="D133" s="37" t="s">
        <v>44</v>
      </c>
      <c r="E133" s="56" t="s">
        <v>107</v>
      </c>
      <c r="F133" s="42"/>
      <c r="G133" s="40">
        <f>G134+G136</f>
        <v>214.6</v>
      </c>
      <c r="H133" s="40">
        <f t="shared" ref="G133:I134" si="8">H134</f>
        <v>0</v>
      </c>
      <c r="I133" s="40">
        <f t="shared" si="8"/>
        <v>0</v>
      </c>
    </row>
    <row r="134" spans="1:9" x14ac:dyDescent="0.2">
      <c r="A134" s="64" t="s">
        <v>69</v>
      </c>
      <c r="B134" s="64"/>
      <c r="C134" s="37" t="s">
        <v>39</v>
      </c>
      <c r="D134" s="37" t="s">
        <v>44</v>
      </c>
      <c r="E134" s="56" t="s">
        <v>198</v>
      </c>
      <c r="F134" s="42"/>
      <c r="G134" s="40">
        <f t="shared" si="8"/>
        <v>208.9</v>
      </c>
      <c r="H134" s="40">
        <f t="shared" si="8"/>
        <v>0</v>
      </c>
      <c r="I134" s="40">
        <f t="shared" si="8"/>
        <v>0</v>
      </c>
    </row>
    <row r="135" spans="1:9" ht="25.5" x14ac:dyDescent="0.2">
      <c r="A135" s="36" t="s">
        <v>80</v>
      </c>
      <c r="B135" s="64"/>
      <c r="C135" s="37" t="s">
        <v>39</v>
      </c>
      <c r="D135" s="37" t="s">
        <v>44</v>
      </c>
      <c r="E135" s="56" t="s">
        <v>198</v>
      </c>
      <c r="F135" s="42" t="s">
        <v>81</v>
      </c>
      <c r="G135" s="40">
        <f>198+0.9+10</f>
        <v>208.9</v>
      </c>
      <c r="H135" s="40">
        <f>750-750</f>
        <v>0</v>
      </c>
      <c r="I135" s="40">
        <f>750-750</f>
        <v>0</v>
      </c>
    </row>
    <row r="136" spans="1:9" ht="38.25" x14ac:dyDescent="0.2">
      <c r="A136" s="36" t="s">
        <v>337</v>
      </c>
      <c r="B136" s="64"/>
      <c r="C136" s="37" t="s">
        <v>39</v>
      </c>
      <c r="D136" s="37" t="s">
        <v>44</v>
      </c>
      <c r="E136" s="56" t="s">
        <v>338</v>
      </c>
      <c r="F136" s="41"/>
      <c r="G136" s="40">
        <f>G137</f>
        <v>5.7</v>
      </c>
      <c r="H136" s="40"/>
      <c r="I136" s="40"/>
    </row>
    <row r="137" spans="1:9" x14ac:dyDescent="0.2">
      <c r="A137" s="81" t="s">
        <v>56</v>
      </c>
      <c r="B137" s="64"/>
      <c r="C137" s="37" t="s">
        <v>39</v>
      </c>
      <c r="D137" s="37" t="s">
        <v>44</v>
      </c>
      <c r="E137" s="56" t="s">
        <v>338</v>
      </c>
      <c r="F137" s="41" t="s">
        <v>57</v>
      </c>
      <c r="G137" s="40">
        <v>5.7</v>
      </c>
      <c r="H137" s="40"/>
      <c r="I137" s="40"/>
    </row>
    <row r="138" spans="1:9" ht="12" customHeight="1" x14ac:dyDescent="0.2">
      <c r="A138" s="80" t="s">
        <v>7</v>
      </c>
      <c r="B138" s="31">
        <v>911</v>
      </c>
      <c r="C138" s="66" t="s">
        <v>45</v>
      </c>
      <c r="D138" s="66" t="s">
        <v>37</v>
      </c>
      <c r="E138" s="66"/>
      <c r="F138" s="66"/>
      <c r="G138" s="67">
        <f>SUM(G139,G168,G203,G234)</f>
        <v>80347.099999999991</v>
      </c>
      <c r="H138" s="67">
        <f>SUM(H139,H168,H203,H234)+0.03</f>
        <v>11961.51</v>
      </c>
      <c r="I138" s="67">
        <f>SUM(I139,I168,I203,I234)</f>
        <v>3743.1800000000003</v>
      </c>
    </row>
    <row r="139" spans="1:9" x14ac:dyDescent="0.2">
      <c r="A139" s="79" t="s">
        <v>21</v>
      </c>
      <c r="B139" s="68"/>
      <c r="C139" s="72" t="s">
        <v>45</v>
      </c>
      <c r="D139" s="72" t="s">
        <v>36</v>
      </c>
      <c r="E139" s="37"/>
      <c r="F139" s="37"/>
      <c r="G139" s="40">
        <f>G153+G161+G140</f>
        <v>54661.499999999993</v>
      </c>
      <c r="H139" s="40">
        <f>H153+H161+H140</f>
        <v>8718.08</v>
      </c>
      <c r="I139" s="40">
        <f>I153+I161</f>
        <v>415.98</v>
      </c>
    </row>
    <row r="140" spans="1:9" ht="38.25" x14ac:dyDescent="0.2">
      <c r="A140" s="81" t="s">
        <v>307</v>
      </c>
      <c r="B140" s="68"/>
      <c r="C140" s="42" t="s">
        <v>45</v>
      </c>
      <c r="D140" s="42" t="s">
        <v>36</v>
      </c>
      <c r="E140" s="41" t="s">
        <v>308</v>
      </c>
      <c r="F140" s="37"/>
      <c r="G140" s="40">
        <f>G141</f>
        <v>54133.399999999994</v>
      </c>
      <c r="H140" s="40">
        <f>H141</f>
        <v>8302.1</v>
      </c>
      <c r="I140" s="40"/>
    </row>
    <row r="141" spans="1:9" ht="38.25" x14ac:dyDescent="0.2">
      <c r="A141" s="81" t="s">
        <v>307</v>
      </c>
      <c r="B141" s="68"/>
      <c r="C141" s="42" t="s">
        <v>45</v>
      </c>
      <c r="D141" s="42" t="s">
        <v>36</v>
      </c>
      <c r="E141" s="41" t="s">
        <v>309</v>
      </c>
      <c r="F141" s="37"/>
      <c r="G141" s="40">
        <f>G142</f>
        <v>54133.399999999994</v>
      </c>
      <c r="H141" s="40">
        <f>H142</f>
        <v>8302.1</v>
      </c>
      <c r="I141" s="40"/>
    </row>
    <row r="142" spans="1:9" ht="25.5" x14ac:dyDescent="0.2">
      <c r="A142" s="81" t="s">
        <v>312</v>
      </c>
      <c r="B142" s="68"/>
      <c r="C142" s="42" t="s">
        <v>45</v>
      </c>
      <c r="D142" s="42" t="s">
        <v>36</v>
      </c>
      <c r="E142" s="41" t="s">
        <v>310</v>
      </c>
      <c r="F142" s="37"/>
      <c r="G142" s="40">
        <f>G143+G146+G149</f>
        <v>54133.399999999994</v>
      </c>
      <c r="H142" s="40">
        <f>H143+H146+H149</f>
        <v>8302.1</v>
      </c>
      <c r="I142" s="40"/>
    </row>
    <row r="143" spans="1:9" ht="25.5" x14ac:dyDescent="0.2">
      <c r="A143" s="81" t="s">
        <v>313</v>
      </c>
      <c r="B143" s="68"/>
      <c r="C143" s="42" t="s">
        <v>45</v>
      </c>
      <c r="D143" s="42" t="s">
        <v>36</v>
      </c>
      <c r="E143" s="41" t="s">
        <v>311</v>
      </c>
      <c r="F143" s="37"/>
      <c r="G143" s="40">
        <f>G144+G145</f>
        <v>32432.3</v>
      </c>
      <c r="H143" s="40"/>
      <c r="I143" s="40"/>
    </row>
    <row r="144" spans="1:9" x14ac:dyDescent="0.2">
      <c r="A144" s="84" t="s">
        <v>306</v>
      </c>
      <c r="B144" s="68"/>
      <c r="C144" s="42" t="s">
        <v>45</v>
      </c>
      <c r="D144" s="42" t="s">
        <v>36</v>
      </c>
      <c r="E144" s="41" t="s">
        <v>311</v>
      </c>
      <c r="F144" s="41" t="s">
        <v>305</v>
      </c>
      <c r="G144" s="40">
        <f>9577.5+22854.8-1660.9</f>
        <v>30771.399999999998</v>
      </c>
      <c r="H144" s="40"/>
      <c r="I144" s="40"/>
    </row>
    <row r="145" spans="1:9" x14ac:dyDescent="0.2">
      <c r="A145" s="84" t="s">
        <v>79</v>
      </c>
      <c r="B145" s="68"/>
      <c r="C145" s="42" t="s">
        <v>45</v>
      </c>
      <c r="D145" s="42" t="s">
        <v>36</v>
      </c>
      <c r="E145" s="41" t="s">
        <v>311</v>
      </c>
      <c r="F145" s="41" t="s">
        <v>210</v>
      </c>
      <c r="G145" s="40">
        <v>1660.9</v>
      </c>
      <c r="H145" s="40"/>
      <c r="I145" s="40"/>
    </row>
    <row r="146" spans="1:9" x14ac:dyDescent="0.2">
      <c r="A146" s="81" t="s">
        <v>315</v>
      </c>
      <c r="B146" s="68"/>
      <c r="C146" s="42" t="s">
        <v>45</v>
      </c>
      <c r="D146" s="42" t="s">
        <v>36</v>
      </c>
      <c r="E146" s="41" t="s">
        <v>314</v>
      </c>
      <c r="F146" s="37"/>
      <c r="G146" s="40">
        <f>G147+G148</f>
        <v>18507.400000000001</v>
      </c>
      <c r="H146" s="40"/>
      <c r="I146" s="40"/>
    </row>
    <row r="147" spans="1:9" x14ac:dyDescent="0.2">
      <c r="A147" s="84" t="s">
        <v>306</v>
      </c>
      <c r="B147" s="68"/>
      <c r="C147" s="42" t="s">
        <v>45</v>
      </c>
      <c r="D147" s="42" t="s">
        <v>36</v>
      </c>
      <c r="E147" s="41" t="s">
        <v>314</v>
      </c>
      <c r="F147" s="41" t="s">
        <v>305</v>
      </c>
      <c r="G147" s="40">
        <f>8956.2+9551.2-694.1</f>
        <v>17813.300000000003</v>
      </c>
      <c r="H147" s="40"/>
      <c r="I147" s="40"/>
    </row>
    <row r="148" spans="1:9" x14ac:dyDescent="0.2">
      <c r="A148" s="84" t="s">
        <v>79</v>
      </c>
      <c r="B148" s="68"/>
      <c r="C148" s="42" t="s">
        <v>45</v>
      </c>
      <c r="D148" s="42" t="s">
        <v>36</v>
      </c>
      <c r="E148" s="41" t="s">
        <v>314</v>
      </c>
      <c r="F148" s="41" t="s">
        <v>210</v>
      </c>
      <c r="G148" s="40">
        <v>694.1</v>
      </c>
      <c r="H148" s="40"/>
      <c r="I148" s="40"/>
    </row>
    <row r="149" spans="1:9" ht="25.5" x14ac:dyDescent="0.2">
      <c r="A149" s="81" t="s">
        <v>312</v>
      </c>
      <c r="B149" s="68"/>
      <c r="C149" s="42" t="s">
        <v>45</v>
      </c>
      <c r="D149" s="42" t="s">
        <v>36</v>
      </c>
      <c r="E149" s="41" t="s">
        <v>330</v>
      </c>
      <c r="F149" s="41"/>
      <c r="G149" s="40">
        <f>G150+G151</f>
        <v>3193.7</v>
      </c>
      <c r="H149" s="40">
        <f>H150</f>
        <v>8302.1</v>
      </c>
      <c r="I149" s="40"/>
    </row>
    <row r="150" spans="1:9" x14ac:dyDescent="0.2">
      <c r="A150" s="84" t="s">
        <v>306</v>
      </c>
      <c r="B150" s="68"/>
      <c r="C150" s="42" t="s">
        <v>45</v>
      </c>
      <c r="D150" s="42" t="s">
        <v>36</v>
      </c>
      <c r="E150" s="41" t="s">
        <v>331</v>
      </c>
      <c r="F150" s="41" t="s">
        <v>305</v>
      </c>
      <c r="G150" s="40">
        <v>3069.7</v>
      </c>
      <c r="H150" s="40">
        <v>8302.1</v>
      </c>
      <c r="I150" s="40"/>
    </row>
    <row r="151" spans="1:9" x14ac:dyDescent="0.2">
      <c r="A151" s="84" t="s">
        <v>79</v>
      </c>
      <c r="B151" s="68"/>
      <c r="C151" s="42" t="s">
        <v>45</v>
      </c>
      <c r="D151" s="42" t="s">
        <v>36</v>
      </c>
      <c r="E151" s="41" t="s">
        <v>331</v>
      </c>
      <c r="F151" s="41" t="s">
        <v>210</v>
      </c>
      <c r="G151" s="40">
        <v>124</v>
      </c>
      <c r="H151" s="40"/>
      <c r="I151" s="40"/>
    </row>
    <row r="152" spans="1:9" ht="53.25" customHeight="1" x14ac:dyDescent="0.2">
      <c r="A152" s="81" t="s">
        <v>260</v>
      </c>
      <c r="B152" s="68"/>
      <c r="C152" s="42" t="s">
        <v>45</v>
      </c>
      <c r="D152" s="42" t="s">
        <v>36</v>
      </c>
      <c r="E152" s="41" t="s">
        <v>178</v>
      </c>
      <c r="F152" s="37"/>
      <c r="G152" s="40">
        <f t="shared" ref="G152:I153" si="9">G153</f>
        <v>259.5</v>
      </c>
      <c r="H152" s="40">
        <f t="shared" si="9"/>
        <v>187.2</v>
      </c>
      <c r="I152" s="40">
        <f t="shared" si="9"/>
        <v>187.2</v>
      </c>
    </row>
    <row r="153" spans="1:9" ht="53.25" customHeight="1" x14ac:dyDescent="0.2">
      <c r="A153" s="81" t="s">
        <v>260</v>
      </c>
      <c r="B153" s="68"/>
      <c r="C153" s="42" t="s">
        <v>45</v>
      </c>
      <c r="D153" s="42" t="s">
        <v>36</v>
      </c>
      <c r="E153" s="41" t="s">
        <v>179</v>
      </c>
      <c r="F153" s="37"/>
      <c r="G153" s="40">
        <f t="shared" si="9"/>
        <v>259.5</v>
      </c>
      <c r="H153" s="40">
        <f t="shared" si="9"/>
        <v>187.2</v>
      </c>
      <c r="I153" s="40">
        <f t="shared" si="9"/>
        <v>187.2</v>
      </c>
    </row>
    <row r="154" spans="1:9" ht="25.5" x14ac:dyDescent="0.2">
      <c r="A154" s="81" t="s">
        <v>238</v>
      </c>
      <c r="B154" s="68"/>
      <c r="C154" s="42" t="s">
        <v>45</v>
      </c>
      <c r="D154" s="42" t="s">
        <v>36</v>
      </c>
      <c r="E154" s="41" t="s">
        <v>180</v>
      </c>
      <c r="F154" s="37"/>
      <c r="G154" s="40">
        <f>G156+G157+G160</f>
        <v>259.5</v>
      </c>
      <c r="H154" s="40">
        <f>H156+H157+H160</f>
        <v>187.2</v>
      </c>
      <c r="I154" s="40">
        <f>I156+I157+I160</f>
        <v>187.2</v>
      </c>
    </row>
    <row r="155" spans="1:9" x14ac:dyDescent="0.2">
      <c r="A155" s="81" t="s">
        <v>110</v>
      </c>
      <c r="B155" s="68"/>
      <c r="C155" s="42" t="s">
        <v>45</v>
      </c>
      <c r="D155" s="42" t="s">
        <v>36</v>
      </c>
      <c r="E155" s="41" t="s">
        <v>181</v>
      </c>
      <c r="F155" s="37"/>
      <c r="G155" s="40">
        <f>G156</f>
        <v>259.5</v>
      </c>
      <c r="H155" s="40">
        <f>H156</f>
        <v>177.2</v>
      </c>
      <c r="I155" s="40">
        <f>I156</f>
        <v>177.2</v>
      </c>
    </row>
    <row r="156" spans="1:9" ht="25.5" x14ac:dyDescent="0.2">
      <c r="A156" s="81" t="s">
        <v>80</v>
      </c>
      <c r="B156" s="68"/>
      <c r="C156" s="42" t="s">
        <v>45</v>
      </c>
      <c r="D156" s="42" t="s">
        <v>36</v>
      </c>
      <c r="E156" s="41" t="s">
        <v>181</v>
      </c>
      <c r="F156" s="42" t="s">
        <v>81</v>
      </c>
      <c r="G156" s="40">
        <v>259.5</v>
      </c>
      <c r="H156" s="40">
        <v>177.2</v>
      </c>
      <c r="I156" s="40">
        <v>177.2</v>
      </c>
    </row>
    <row r="157" spans="1:9" x14ac:dyDescent="0.2">
      <c r="A157" s="81" t="s">
        <v>232</v>
      </c>
      <c r="B157" s="68"/>
      <c r="C157" s="42" t="s">
        <v>45</v>
      </c>
      <c r="D157" s="42" t="s">
        <v>36</v>
      </c>
      <c r="E157" s="41" t="s">
        <v>233</v>
      </c>
      <c r="F157" s="42"/>
      <c r="G157" s="40">
        <f>G158</f>
        <v>0</v>
      </c>
      <c r="H157" s="40">
        <f>H158</f>
        <v>0</v>
      </c>
      <c r="I157" s="40">
        <f>I158</f>
        <v>0</v>
      </c>
    </row>
    <row r="158" spans="1:9" ht="25.5" x14ac:dyDescent="0.2">
      <c r="A158" s="81" t="s">
        <v>80</v>
      </c>
      <c r="B158" s="68"/>
      <c r="C158" s="42" t="s">
        <v>45</v>
      </c>
      <c r="D158" s="42" t="s">
        <v>36</v>
      </c>
      <c r="E158" s="41" t="s">
        <v>233</v>
      </c>
      <c r="F158" s="42" t="s">
        <v>81</v>
      </c>
      <c r="G158" s="40"/>
      <c r="H158" s="40"/>
      <c r="I158" s="40"/>
    </row>
    <row r="159" spans="1:9" x14ac:dyDescent="0.2">
      <c r="A159" s="83" t="s">
        <v>175</v>
      </c>
      <c r="B159" s="68"/>
      <c r="C159" s="37" t="s">
        <v>45</v>
      </c>
      <c r="D159" s="37" t="s">
        <v>36</v>
      </c>
      <c r="E159" s="71" t="s">
        <v>261</v>
      </c>
      <c r="F159" s="37"/>
      <c r="G159" s="40">
        <f>G160</f>
        <v>0</v>
      </c>
      <c r="H159" s="40">
        <f>H160</f>
        <v>10</v>
      </c>
      <c r="I159" s="40">
        <f>I160</f>
        <v>10</v>
      </c>
    </row>
    <row r="160" spans="1:9" ht="25.5" x14ac:dyDescent="0.2">
      <c r="A160" s="81" t="s">
        <v>80</v>
      </c>
      <c r="B160" s="68"/>
      <c r="C160" s="37" t="s">
        <v>45</v>
      </c>
      <c r="D160" s="37" t="s">
        <v>36</v>
      </c>
      <c r="E160" s="71" t="s">
        <v>261</v>
      </c>
      <c r="F160" s="42" t="s">
        <v>81</v>
      </c>
      <c r="G160" s="40">
        <v>0</v>
      </c>
      <c r="H160" s="40">
        <f>30-20</f>
        <v>10</v>
      </c>
      <c r="I160" s="40">
        <f>30-20</f>
        <v>10</v>
      </c>
    </row>
    <row r="161" spans="1:9" x14ac:dyDescent="0.2">
      <c r="A161" s="83" t="s">
        <v>61</v>
      </c>
      <c r="B161" s="68"/>
      <c r="C161" s="37" t="s">
        <v>45</v>
      </c>
      <c r="D161" s="37" t="s">
        <v>36</v>
      </c>
      <c r="E161" s="50" t="s">
        <v>90</v>
      </c>
      <c r="F161" s="37"/>
      <c r="G161" s="40">
        <f>SUM(G162)</f>
        <v>268.60000000000002</v>
      </c>
      <c r="H161" s="40">
        <f>SUM(H162)</f>
        <v>228.78</v>
      </c>
      <c r="I161" s="40">
        <f>SUM(I162)</f>
        <v>228.78</v>
      </c>
    </row>
    <row r="162" spans="1:9" x14ac:dyDescent="0.2">
      <c r="A162" s="83" t="s">
        <v>165</v>
      </c>
      <c r="B162" s="68"/>
      <c r="C162" s="37" t="s">
        <v>45</v>
      </c>
      <c r="D162" s="37" t="s">
        <v>36</v>
      </c>
      <c r="E162" s="73" t="s">
        <v>91</v>
      </c>
      <c r="F162" s="37"/>
      <c r="G162" s="40">
        <f>G163</f>
        <v>268.60000000000002</v>
      </c>
      <c r="H162" s="40">
        <f>H163</f>
        <v>228.78</v>
      </c>
      <c r="I162" s="40">
        <f>I163</f>
        <v>228.78</v>
      </c>
    </row>
    <row r="163" spans="1:9" x14ac:dyDescent="0.2">
      <c r="A163" s="83" t="s">
        <v>165</v>
      </c>
      <c r="B163" s="68"/>
      <c r="C163" s="37" t="s">
        <v>45</v>
      </c>
      <c r="D163" s="37" t="s">
        <v>36</v>
      </c>
      <c r="E163" s="73" t="s">
        <v>107</v>
      </c>
      <c r="F163" s="37"/>
      <c r="G163" s="40">
        <f>G165+G167</f>
        <v>268.60000000000002</v>
      </c>
      <c r="H163" s="40">
        <f>H165+H167</f>
        <v>228.78</v>
      </c>
      <c r="I163" s="40">
        <f>I165+I167</f>
        <v>228.78</v>
      </c>
    </row>
    <row r="164" spans="1:9" hidden="1" x14ac:dyDescent="0.2">
      <c r="A164" s="83"/>
      <c r="B164" s="68"/>
      <c r="C164" s="37"/>
      <c r="D164" s="37"/>
      <c r="E164" s="71"/>
      <c r="F164" s="37"/>
      <c r="G164" s="40"/>
      <c r="H164" s="40"/>
      <c r="I164" s="40"/>
    </row>
    <row r="165" spans="1:9" hidden="1" x14ac:dyDescent="0.2">
      <c r="A165" s="81"/>
      <c r="B165" s="68"/>
      <c r="C165" s="37"/>
      <c r="D165" s="37"/>
      <c r="E165" s="71"/>
      <c r="F165" s="42"/>
      <c r="G165" s="40"/>
      <c r="H165" s="40"/>
      <c r="I165" s="40"/>
    </row>
    <row r="166" spans="1:9" x14ac:dyDescent="0.2">
      <c r="A166" s="83" t="s">
        <v>228</v>
      </c>
      <c r="B166" s="68"/>
      <c r="C166" s="37" t="s">
        <v>45</v>
      </c>
      <c r="D166" s="37" t="s">
        <v>36</v>
      </c>
      <c r="E166" s="50" t="s">
        <v>109</v>
      </c>
      <c r="F166" s="42"/>
      <c r="G166" s="40">
        <f>G167</f>
        <v>268.60000000000002</v>
      </c>
      <c r="H166" s="40">
        <f>H167</f>
        <v>228.78</v>
      </c>
      <c r="I166" s="40">
        <f>I167</f>
        <v>228.78</v>
      </c>
    </row>
    <row r="167" spans="1:9" ht="25.5" x14ac:dyDescent="0.2">
      <c r="A167" s="81" t="s">
        <v>80</v>
      </c>
      <c r="B167" s="39"/>
      <c r="C167" s="37" t="s">
        <v>45</v>
      </c>
      <c r="D167" s="37" t="s">
        <v>36</v>
      </c>
      <c r="E167" s="56" t="s">
        <v>109</v>
      </c>
      <c r="F167" s="42" t="s">
        <v>81</v>
      </c>
      <c r="G167" s="40">
        <f>228.8+5.3+21.8+20.3-7.6</f>
        <v>268.60000000000002</v>
      </c>
      <c r="H167" s="40">
        <v>228.78</v>
      </c>
      <c r="I167" s="40">
        <v>228.78</v>
      </c>
    </row>
    <row r="168" spans="1:9" x14ac:dyDescent="0.2">
      <c r="A168" s="79" t="s">
        <v>8</v>
      </c>
      <c r="B168" s="68"/>
      <c r="C168" s="72" t="s">
        <v>45</v>
      </c>
      <c r="D168" s="72" t="s">
        <v>42</v>
      </c>
      <c r="E168" s="37"/>
      <c r="F168" s="37"/>
      <c r="G168" s="40">
        <f>SUM(G181)+G169+G189</f>
        <v>21476.400000000001</v>
      </c>
      <c r="H168" s="40">
        <f>SUM(H181)</f>
        <v>0</v>
      </c>
      <c r="I168" s="40">
        <f>SUM(I181)</f>
        <v>0</v>
      </c>
    </row>
    <row r="169" spans="1:9" ht="51" x14ac:dyDescent="0.2">
      <c r="A169" s="81" t="s">
        <v>284</v>
      </c>
      <c r="B169" s="68"/>
      <c r="C169" s="41" t="s">
        <v>45</v>
      </c>
      <c r="D169" s="41" t="s">
        <v>42</v>
      </c>
      <c r="E169" s="56" t="s">
        <v>286</v>
      </c>
      <c r="F169" s="37"/>
      <c r="G169" s="40">
        <f>G176+G170</f>
        <v>20012.099999999999</v>
      </c>
      <c r="H169" s="40"/>
      <c r="I169" s="40"/>
    </row>
    <row r="170" spans="1:9" ht="51" x14ac:dyDescent="0.2">
      <c r="A170" s="81" t="s">
        <v>284</v>
      </c>
      <c r="B170" s="68"/>
      <c r="C170" s="41" t="s">
        <v>45</v>
      </c>
      <c r="D170" s="41" t="s">
        <v>42</v>
      </c>
      <c r="E170" s="56" t="s">
        <v>325</v>
      </c>
      <c r="F170" s="37"/>
      <c r="G170" s="40">
        <f>G171</f>
        <v>10715.1</v>
      </c>
      <c r="H170" s="40"/>
      <c r="I170" s="40"/>
    </row>
    <row r="171" spans="1:9" x14ac:dyDescent="0.2">
      <c r="A171" s="81" t="s">
        <v>329</v>
      </c>
      <c r="B171" s="68"/>
      <c r="C171" s="41" t="s">
        <v>45</v>
      </c>
      <c r="D171" s="41" t="s">
        <v>42</v>
      </c>
      <c r="E171" s="56" t="s">
        <v>326</v>
      </c>
      <c r="F171" s="37"/>
      <c r="G171" s="40">
        <f>G172+G174</f>
        <v>10715.1</v>
      </c>
      <c r="H171" s="40"/>
      <c r="I171" s="40"/>
    </row>
    <row r="172" spans="1:9" ht="25.5" x14ac:dyDescent="0.2">
      <c r="A172" s="81" t="s">
        <v>328</v>
      </c>
      <c r="B172" s="68"/>
      <c r="C172" s="41" t="s">
        <v>45</v>
      </c>
      <c r="D172" s="41" t="s">
        <v>42</v>
      </c>
      <c r="E172" s="56" t="s">
        <v>327</v>
      </c>
      <c r="F172" s="37"/>
      <c r="G172" s="40">
        <f>G173</f>
        <v>8606.5</v>
      </c>
      <c r="H172" s="40"/>
      <c r="I172" s="40"/>
    </row>
    <row r="173" spans="1:9" ht="25.5" x14ac:dyDescent="0.2">
      <c r="A173" s="81" t="s">
        <v>80</v>
      </c>
      <c r="B173" s="68"/>
      <c r="C173" s="41" t="s">
        <v>45</v>
      </c>
      <c r="D173" s="41" t="s">
        <v>42</v>
      </c>
      <c r="E173" s="56" t="s">
        <v>327</v>
      </c>
      <c r="F173" s="75" t="s">
        <v>81</v>
      </c>
      <c r="G173" s="40">
        <v>8606.5</v>
      </c>
      <c r="H173" s="40"/>
      <c r="I173" s="40"/>
    </row>
    <row r="174" spans="1:9" ht="25.5" x14ac:dyDescent="0.2">
      <c r="A174" s="81" t="s">
        <v>334</v>
      </c>
      <c r="B174" s="68"/>
      <c r="C174" s="41" t="s">
        <v>45</v>
      </c>
      <c r="D174" s="41" t="s">
        <v>42</v>
      </c>
      <c r="E174" s="56" t="s">
        <v>327</v>
      </c>
      <c r="F174" s="75"/>
      <c r="G174" s="40">
        <f>G175</f>
        <v>2108.6</v>
      </c>
      <c r="H174" s="40"/>
      <c r="I174" s="40"/>
    </row>
    <row r="175" spans="1:9" ht="25.5" x14ac:dyDescent="0.2">
      <c r="A175" s="81" t="s">
        <v>80</v>
      </c>
      <c r="B175" s="68"/>
      <c r="C175" s="41" t="s">
        <v>45</v>
      </c>
      <c r="D175" s="41" t="s">
        <v>42</v>
      </c>
      <c r="E175" s="56" t="s">
        <v>327</v>
      </c>
      <c r="F175" s="75" t="s">
        <v>81</v>
      </c>
      <c r="G175" s="40">
        <v>2108.6</v>
      </c>
      <c r="H175" s="40"/>
      <c r="I175" s="40"/>
    </row>
    <row r="176" spans="1:9" ht="51" x14ac:dyDescent="0.2">
      <c r="A176" s="81" t="s">
        <v>284</v>
      </c>
      <c r="B176" s="68"/>
      <c r="C176" s="41" t="s">
        <v>45</v>
      </c>
      <c r="D176" s="41" t="s">
        <v>42</v>
      </c>
      <c r="E176" s="56" t="s">
        <v>287</v>
      </c>
      <c r="F176" s="37"/>
      <c r="G176" s="40">
        <f>G177</f>
        <v>9297</v>
      </c>
      <c r="H176" s="40"/>
      <c r="I176" s="40"/>
    </row>
    <row r="177" spans="1:9" ht="63.75" x14ac:dyDescent="0.2">
      <c r="A177" s="81" t="s">
        <v>285</v>
      </c>
      <c r="B177" s="68"/>
      <c r="C177" s="41" t="s">
        <v>45</v>
      </c>
      <c r="D177" s="41" t="s">
        <v>42</v>
      </c>
      <c r="E177" s="56" t="s">
        <v>288</v>
      </c>
      <c r="F177" s="37"/>
      <c r="G177" s="40">
        <f>G178</f>
        <v>9297</v>
      </c>
      <c r="H177" s="40"/>
      <c r="I177" s="40"/>
    </row>
    <row r="178" spans="1:9" ht="63.75" x14ac:dyDescent="0.2">
      <c r="A178" s="81" t="s">
        <v>285</v>
      </c>
      <c r="B178" s="68"/>
      <c r="C178" s="41" t="s">
        <v>45</v>
      </c>
      <c r="D178" s="41" t="s">
        <v>42</v>
      </c>
      <c r="E178" s="56" t="s">
        <v>289</v>
      </c>
      <c r="F178" s="37"/>
      <c r="G178" s="40">
        <f>G179</f>
        <v>9297</v>
      </c>
      <c r="H178" s="40"/>
      <c r="I178" s="40"/>
    </row>
    <row r="179" spans="1:9" ht="25.5" x14ac:dyDescent="0.2">
      <c r="A179" s="81" t="s">
        <v>80</v>
      </c>
      <c r="B179" s="68"/>
      <c r="C179" s="41" t="s">
        <v>45</v>
      </c>
      <c r="D179" s="41" t="s">
        <v>42</v>
      </c>
      <c r="E179" s="56" t="s">
        <v>289</v>
      </c>
      <c r="F179" s="42" t="s">
        <v>81</v>
      </c>
      <c r="G179" s="40">
        <v>9297</v>
      </c>
      <c r="H179" s="40"/>
      <c r="I179" s="40"/>
    </row>
    <row r="180" spans="1:9" ht="54" customHeight="1" x14ac:dyDescent="0.2">
      <c r="A180" s="81" t="s">
        <v>260</v>
      </c>
      <c r="B180" s="68"/>
      <c r="C180" s="37" t="s">
        <v>45</v>
      </c>
      <c r="D180" s="37" t="s">
        <v>42</v>
      </c>
      <c r="E180" s="56" t="s">
        <v>178</v>
      </c>
      <c r="F180" s="37"/>
      <c r="G180" s="40">
        <f>G181</f>
        <v>522.4</v>
      </c>
      <c r="H180" s="40">
        <f>H181</f>
        <v>0</v>
      </c>
      <c r="I180" s="40">
        <f>I181</f>
        <v>0</v>
      </c>
    </row>
    <row r="181" spans="1:9" ht="53.25" customHeight="1" x14ac:dyDescent="0.2">
      <c r="A181" s="81" t="s">
        <v>260</v>
      </c>
      <c r="B181" s="68"/>
      <c r="C181" s="37" t="s">
        <v>45</v>
      </c>
      <c r="D181" s="37" t="s">
        <v>42</v>
      </c>
      <c r="E181" s="56" t="s">
        <v>179</v>
      </c>
      <c r="F181" s="37"/>
      <c r="G181" s="40">
        <f>G182+G186</f>
        <v>522.4</v>
      </c>
      <c r="H181" s="40">
        <f>H182+H186</f>
        <v>0</v>
      </c>
      <c r="I181" s="40">
        <f>I182+I186</f>
        <v>0</v>
      </c>
    </row>
    <row r="182" spans="1:9" ht="26.25" customHeight="1" x14ac:dyDescent="0.2">
      <c r="A182" s="81" t="s">
        <v>229</v>
      </c>
      <c r="B182" s="43"/>
      <c r="C182" s="37" t="s">
        <v>45</v>
      </c>
      <c r="D182" s="37" t="s">
        <v>42</v>
      </c>
      <c r="E182" s="56" t="s">
        <v>182</v>
      </c>
      <c r="F182" s="37"/>
      <c r="G182" s="40">
        <f>G183</f>
        <v>484</v>
      </c>
      <c r="H182" s="40">
        <f>H184</f>
        <v>0</v>
      </c>
      <c r="I182" s="40">
        <f>I184</f>
        <v>0</v>
      </c>
    </row>
    <row r="183" spans="1:9" x14ac:dyDescent="0.2">
      <c r="A183" s="81" t="s">
        <v>176</v>
      </c>
      <c r="B183" s="43"/>
      <c r="C183" s="37" t="s">
        <v>45</v>
      </c>
      <c r="D183" s="37" t="s">
        <v>42</v>
      </c>
      <c r="E183" s="56" t="s">
        <v>183</v>
      </c>
      <c r="F183" s="42"/>
      <c r="G183" s="40">
        <f>G184+G185</f>
        <v>484</v>
      </c>
      <c r="H183" s="40">
        <f>H184</f>
        <v>0</v>
      </c>
      <c r="I183" s="40">
        <f>I184</f>
        <v>0</v>
      </c>
    </row>
    <row r="184" spans="1:9" ht="25.5" x14ac:dyDescent="0.2">
      <c r="A184" s="81" t="s">
        <v>80</v>
      </c>
      <c r="B184" s="68"/>
      <c r="C184" s="37" t="s">
        <v>45</v>
      </c>
      <c r="D184" s="37" t="s">
        <v>42</v>
      </c>
      <c r="E184" s="56" t="s">
        <v>183</v>
      </c>
      <c r="F184" s="37" t="s">
        <v>81</v>
      </c>
      <c r="G184" s="40">
        <f>180.7+50+14+99+40-2.7+40+50</f>
        <v>471</v>
      </c>
      <c r="H184" s="40">
        <v>0</v>
      </c>
      <c r="I184" s="40">
        <v>0</v>
      </c>
    </row>
    <row r="185" spans="1:9" x14ac:dyDescent="0.2">
      <c r="A185" s="84" t="s">
        <v>79</v>
      </c>
      <c r="B185" s="68"/>
      <c r="C185" s="37" t="s">
        <v>45</v>
      </c>
      <c r="D185" s="37" t="s">
        <v>42</v>
      </c>
      <c r="E185" s="56" t="s">
        <v>183</v>
      </c>
      <c r="F185" s="41" t="s">
        <v>210</v>
      </c>
      <c r="G185" s="40">
        <v>13</v>
      </c>
      <c r="H185" s="40"/>
      <c r="I185" s="40"/>
    </row>
    <row r="186" spans="1:9" x14ac:dyDescent="0.2">
      <c r="A186" s="81" t="s">
        <v>154</v>
      </c>
      <c r="B186" s="68"/>
      <c r="C186" s="37" t="s">
        <v>45</v>
      </c>
      <c r="D186" s="37" t="s">
        <v>42</v>
      </c>
      <c r="E186" s="56" t="s">
        <v>184</v>
      </c>
      <c r="F186" s="37"/>
      <c r="G186" s="40">
        <f t="shared" ref="G186:I187" si="10">G187</f>
        <v>38.4</v>
      </c>
      <c r="H186" s="40">
        <f t="shared" si="10"/>
        <v>0</v>
      </c>
      <c r="I186" s="40">
        <f t="shared" si="10"/>
        <v>0</v>
      </c>
    </row>
    <row r="187" spans="1:9" x14ac:dyDescent="0.2">
      <c r="A187" s="81" t="s">
        <v>177</v>
      </c>
      <c r="B187" s="68"/>
      <c r="C187" s="37" t="s">
        <v>45</v>
      </c>
      <c r="D187" s="37" t="s">
        <v>42</v>
      </c>
      <c r="E187" s="56" t="s">
        <v>185</v>
      </c>
      <c r="F187" s="37"/>
      <c r="G187" s="40">
        <f t="shared" si="10"/>
        <v>38.4</v>
      </c>
      <c r="H187" s="40">
        <f t="shared" si="10"/>
        <v>0</v>
      </c>
      <c r="I187" s="40">
        <f t="shared" si="10"/>
        <v>0</v>
      </c>
    </row>
    <row r="188" spans="1:9" ht="25.5" x14ac:dyDescent="0.2">
      <c r="A188" s="81" t="s">
        <v>80</v>
      </c>
      <c r="B188" s="68"/>
      <c r="C188" s="37" t="s">
        <v>45</v>
      </c>
      <c r="D188" s="37" t="s">
        <v>42</v>
      </c>
      <c r="E188" s="56" t="s">
        <v>185</v>
      </c>
      <c r="F188" s="37" t="s">
        <v>81</v>
      </c>
      <c r="G188" s="40">
        <v>38.4</v>
      </c>
      <c r="H188" s="40"/>
      <c r="I188" s="40"/>
    </row>
    <row r="189" spans="1:9" x14ac:dyDescent="0.2">
      <c r="A189" s="83" t="s">
        <v>61</v>
      </c>
      <c r="B189" s="68"/>
      <c r="C189" s="42" t="s">
        <v>45</v>
      </c>
      <c r="D189" s="37" t="s">
        <v>42</v>
      </c>
      <c r="E189" s="50" t="s">
        <v>90</v>
      </c>
      <c r="F189" s="37"/>
      <c r="G189" s="129">
        <f>G190</f>
        <v>941.9</v>
      </c>
      <c r="H189" s="40"/>
      <c r="I189" s="40"/>
    </row>
    <row r="190" spans="1:9" x14ac:dyDescent="0.2">
      <c r="A190" s="83" t="s">
        <v>165</v>
      </c>
      <c r="B190" s="68"/>
      <c r="C190" s="42" t="s">
        <v>45</v>
      </c>
      <c r="D190" s="37" t="s">
        <v>42</v>
      </c>
      <c r="E190" s="73" t="s">
        <v>91</v>
      </c>
      <c r="F190" s="37"/>
      <c r="G190" s="40">
        <f>G191</f>
        <v>941.9</v>
      </c>
      <c r="H190" s="40"/>
      <c r="I190" s="40"/>
    </row>
    <row r="191" spans="1:9" x14ac:dyDescent="0.2">
      <c r="A191" s="83" t="s">
        <v>165</v>
      </c>
      <c r="B191" s="68"/>
      <c r="C191" s="42" t="s">
        <v>45</v>
      </c>
      <c r="D191" s="37" t="s">
        <v>42</v>
      </c>
      <c r="E191" s="73" t="s">
        <v>107</v>
      </c>
      <c r="F191" s="37"/>
      <c r="G191" s="40">
        <f>G194+G200+G198+G196+G192</f>
        <v>941.9</v>
      </c>
      <c r="H191" s="40"/>
      <c r="I191" s="40"/>
    </row>
    <row r="192" spans="1:9" ht="25.5" x14ac:dyDescent="0.2">
      <c r="A192" s="83" t="s">
        <v>343</v>
      </c>
      <c r="B192" s="68"/>
      <c r="C192" s="42"/>
      <c r="D192" s="37"/>
      <c r="E192" s="73" t="s">
        <v>342</v>
      </c>
      <c r="F192" s="37"/>
      <c r="G192" s="40">
        <f>G193</f>
        <v>576</v>
      </c>
      <c r="H192" s="40"/>
      <c r="I192" s="40"/>
    </row>
    <row r="193" spans="1:9" ht="25.5" x14ac:dyDescent="0.2">
      <c r="A193" s="81" t="s">
        <v>80</v>
      </c>
      <c r="B193" s="39"/>
      <c r="C193" s="42" t="s">
        <v>45</v>
      </c>
      <c r="D193" s="37" t="s">
        <v>42</v>
      </c>
      <c r="E193" s="71" t="s">
        <v>342</v>
      </c>
      <c r="F193" s="37" t="s">
        <v>81</v>
      </c>
      <c r="G193" s="40">
        <v>576</v>
      </c>
      <c r="H193" s="40"/>
      <c r="I193" s="40"/>
    </row>
    <row r="194" spans="1:9" ht="38.25" hidden="1" x14ac:dyDescent="0.2">
      <c r="A194" s="81" t="s">
        <v>290</v>
      </c>
      <c r="B194" s="39"/>
      <c r="C194" s="42" t="s">
        <v>45</v>
      </c>
      <c r="D194" s="37" t="s">
        <v>42</v>
      </c>
      <c r="E194" s="71" t="s">
        <v>291</v>
      </c>
      <c r="F194" s="37"/>
      <c r="G194" s="40">
        <f>G195</f>
        <v>0</v>
      </c>
      <c r="H194" s="40"/>
      <c r="I194" s="40"/>
    </row>
    <row r="195" spans="1:9" hidden="1" x14ac:dyDescent="0.2">
      <c r="A195" s="81" t="s">
        <v>306</v>
      </c>
      <c r="B195" s="39"/>
      <c r="C195" s="42" t="s">
        <v>45</v>
      </c>
      <c r="D195" s="37" t="s">
        <v>42</v>
      </c>
      <c r="E195" s="71" t="s">
        <v>291</v>
      </c>
      <c r="F195" s="75" t="s">
        <v>305</v>
      </c>
      <c r="G195" s="40"/>
      <c r="H195" s="40"/>
      <c r="I195" s="40"/>
    </row>
    <row r="196" spans="1:9" ht="25.5" hidden="1" x14ac:dyDescent="0.2">
      <c r="A196" s="81" t="s">
        <v>341</v>
      </c>
      <c r="B196" s="39"/>
      <c r="C196" s="42" t="s">
        <v>45</v>
      </c>
      <c r="D196" s="37" t="s">
        <v>42</v>
      </c>
      <c r="E196" s="71" t="s">
        <v>340</v>
      </c>
      <c r="F196" s="75"/>
      <c r="G196" s="40"/>
      <c r="H196" s="40"/>
      <c r="I196" s="40"/>
    </row>
    <row r="197" spans="1:9" hidden="1" x14ac:dyDescent="0.2">
      <c r="A197" s="84" t="s">
        <v>79</v>
      </c>
      <c r="B197" s="39"/>
      <c r="C197" s="42" t="s">
        <v>45</v>
      </c>
      <c r="D197" s="37" t="s">
        <v>42</v>
      </c>
      <c r="E197" s="71" t="s">
        <v>340</v>
      </c>
      <c r="F197" s="75" t="s">
        <v>210</v>
      </c>
      <c r="G197" s="40">
        <v>0</v>
      </c>
      <c r="H197" s="40"/>
      <c r="I197" s="40"/>
    </row>
    <row r="198" spans="1:9" x14ac:dyDescent="0.2">
      <c r="A198" s="81" t="s">
        <v>176</v>
      </c>
      <c r="B198" s="39"/>
      <c r="C198" s="42" t="s">
        <v>45</v>
      </c>
      <c r="D198" s="37" t="s">
        <v>42</v>
      </c>
      <c r="E198" s="71" t="s">
        <v>324</v>
      </c>
      <c r="F198" s="75"/>
      <c r="G198" s="40">
        <f>G199</f>
        <v>33</v>
      </c>
      <c r="H198" s="40"/>
      <c r="I198" s="40"/>
    </row>
    <row r="199" spans="1:9" ht="25.5" x14ac:dyDescent="0.2">
      <c r="A199" s="81" t="s">
        <v>80</v>
      </c>
      <c r="B199" s="39"/>
      <c r="C199" s="42" t="s">
        <v>45</v>
      </c>
      <c r="D199" s="37" t="s">
        <v>42</v>
      </c>
      <c r="E199" s="71" t="s">
        <v>324</v>
      </c>
      <c r="F199" s="75" t="s">
        <v>81</v>
      </c>
      <c r="G199" s="40">
        <v>33</v>
      </c>
      <c r="H199" s="40"/>
      <c r="I199" s="40"/>
    </row>
    <row r="200" spans="1:9" ht="63" customHeight="1" x14ac:dyDescent="0.2">
      <c r="A200" s="117" t="s">
        <v>301</v>
      </c>
      <c r="B200" s="39"/>
      <c r="C200" s="42" t="s">
        <v>45</v>
      </c>
      <c r="D200" s="37" t="s">
        <v>42</v>
      </c>
      <c r="E200" s="71" t="s">
        <v>302</v>
      </c>
      <c r="F200" s="37"/>
      <c r="G200" s="40">
        <f>G201+G202</f>
        <v>332.9</v>
      </c>
      <c r="H200" s="40"/>
      <c r="I200" s="40"/>
    </row>
    <row r="201" spans="1:9" ht="25.5" x14ac:dyDescent="0.2">
      <c r="A201" s="81" t="s">
        <v>80</v>
      </c>
      <c r="B201" s="39"/>
      <c r="C201" s="42" t="s">
        <v>45</v>
      </c>
      <c r="D201" s="37" t="s">
        <v>42</v>
      </c>
      <c r="E201" s="71" t="s">
        <v>302</v>
      </c>
      <c r="F201" s="37" t="s">
        <v>81</v>
      </c>
      <c r="G201" s="40">
        <f>290</f>
        <v>290</v>
      </c>
      <c r="H201" s="40"/>
      <c r="I201" s="40"/>
    </row>
    <row r="202" spans="1:9" x14ac:dyDescent="0.2">
      <c r="A202" s="84" t="s">
        <v>306</v>
      </c>
      <c r="B202" s="39"/>
      <c r="C202" s="42" t="s">
        <v>45</v>
      </c>
      <c r="D202" s="37" t="s">
        <v>42</v>
      </c>
      <c r="E202" s="71" t="s">
        <v>302</v>
      </c>
      <c r="F202" s="75" t="s">
        <v>305</v>
      </c>
      <c r="G202" s="40">
        <v>42.9</v>
      </c>
      <c r="H202" s="40"/>
      <c r="I202" s="40"/>
    </row>
    <row r="203" spans="1:9" x14ac:dyDescent="0.2">
      <c r="A203" s="79" t="s">
        <v>22</v>
      </c>
      <c r="B203" s="68"/>
      <c r="C203" s="72" t="s">
        <v>45</v>
      </c>
      <c r="D203" s="72" t="s">
        <v>38</v>
      </c>
      <c r="E203" s="42"/>
      <c r="F203" s="42"/>
      <c r="G203" s="70">
        <f>G204+G225</f>
        <v>4174</v>
      </c>
      <c r="H203" s="70">
        <f>H204</f>
        <v>3113.4</v>
      </c>
      <c r="I203" s="70">
        <f>I204</f>
        <v>3197.2000000000003</v>
      </c>
    </row>
    <row r="204" spans="1:9" ht="51.75" customHeight="1" x14ac:dyDescent="0.2">
      <c r="A204" s="81" t="s">
        <v>251</v>
      </c>
      <c r="B204" s="68"/>
      <c r="C204" s="37" t="s">
        <v>45</v>
      </c>
      <c r="D204" s="42" t="s">
        <v>38</v>
      </c>
      <c r="E204" s="56" t="s">
        <v>178</v>
      </c>
      <c r="F204" s="37"/>
      <c r="G204" s="40">
        <f>G206+G209+G214+G217+G220</f>
        <v>3819.8</v>
      </c>
      <c r="H204" s="40">
        <f>H206+H209+H214+H217+H223</f>
        <v>3113.4</v>
      </c>
      <c r="I204" s="40">
        <f>I206+I209+I214+I217+I223</f>
        <v>3197.2000000000003</v>
      </c>
    </row>
    <row r="205" spans="1:9" ht="51" customHeight="1" x14ac:dyDescent="0.2">
      <c r="A205" s="81" t="s">
        <v>251</v>
      </c>
      <c r="B205" s="68"/>
      <c r="C205" s="37" t="s">
        <v>45</v>
      </c>
      <c r="D205" s="42" t="s">
        <v>38</v>
      </c>
      <c r="E205" s="56" t="s">
        <v>179</v>
      </c>
      <c r="F205" s="37"/>
      <c r="G205" s="40">
        <f>SUM(G207,G215,G210,G218)</f>
        <v>3146</v>
      </c>
      <c r="H205" s="40">
        <f>SUM(H207,H215,H210,H218)</f>
        <v>2994.8</v>
      </c>
      <c r="I205" s="40">
        <f>SUM(I207,I215,I210,I218)</f>
        <v>3197.2000000000003</v>
      </c>
    </row>
    <row r="206" spans="1:9" ht="25.5" x14ac:dyDescent="0.2">
      <c r="A206" s="81" t="s">
        <v>150</v>
      </c>
      <c r="B206" s="68"/>
      <c r="C206" s="42" t="s">
        <v>45</v>
      </c>
      <c r="D206" s="42" t="s">
        <v>38</v>
      </c>
      <c r="E206" s="56" t="s">
        <v>186</v>
      </c>
      <c r="F206" s="37"/>
      <c r="G206" s="40">
        <f t="shared" ref="G206:I207" si="11">G207</f>
        <v>2742.6</v>
      </c>
      <c r="H206" s="40">
        <f t="shared" si="11"/>
        <v>2524.8000000000002</v>
      </c>
      <c r="I206" s="40">
        <f t="shared" si="11"/>
        <v>2524.8000000000002</v>
      </c>
    </row>
    <row r="207" spans="1:9" x14ac:dyDescent="0.2">
      <c r="A207" s="81" t="s">
        <v>70</v>
      </c>
      <c r="B207" s="68"/>
      <c r="C207" s="42" t="s">
        <v>45</v>
      </c>
      <c r="D207" s="42" t="s">
        <v>38</v>
      </c>
      <c r="E207" s="50" t="s">
        <v>187</v>
      </c>
      <c r="F207" s="37"/>
      <c r="G207" s="40">
        <f t="shared" si="11"/>
        <v>2742.6</v>
      </c>
      <c r="H207" s="40">
        <f t="shared" si="11"/>
        <v>2524.8000000000002</v>
      </c>
      <c r="I207" s="40">
        <f t="shared" si="11"/>
        <v>2524.8000000000002</v>
      </c>
    </row>
    <row r="208" spans="1:9" ht="25.5" x14ac:dyDescent="0.2">
      <c r="A208" s="81" t="s">
        <v>80</v>
      </c>
      <c r="B208" s="39"/>
      <c r="C208" s="42" t="s">
        <v>45</v>
      </c>
      <c r="D208" s="42" t="s">
        <v>38</v>
      </c>
      <c r="E208" s="56" t="s">
        <v>187</v>
      </c>
      <c r="F208" s="37" t="s">
        <v>81</v>
      </c>
      <c r="G208" s="40">
        <v>2742.6</v>
      </c>
      <c r="H208" s="40">
        <v>2524.8000000000002</v>
      </c>
      <c r="I208" s="40">
        <v>2524.8000000000002</v>
      </c>
    </row>
    <row r="209" spans="1:9" ht="25.5" x14ac:dyDescent="0.2">
      <c r="A209" s="81" t="s">
        <v>152</v>
      </c>
      <c r="B209" s="68"/>
      <c r="C209" s="42" t="s">
        <v>45</v>
      </c>
      <c r="D209" s="42" t="s">
        <v>38</v>
      </c>
      <c r="E209" s="56" t="s">
        <v>188</v>
      </c>
      <c r="F209" s="37"/>
      <c r="G209" s="40">
        <f>G211+G212</f>
        <v>308.39999999999998</v>
      </c>
      <c r="H209" s="40">
        <f>H211+H212</f>
        <v>320</v>
      </c>
      <c r="I209" s="40">
        <f>I211+I212</f>
        <v>522.4</v>
      </c>
    </row>
    <row r="210" spans="1:9" x14ac:dyDescent="0.2">
      <c r="A210" s="81" t="s">
        <v>72</v>
      </c>
      <c r="B210" s="43"/>
      <c r="C210" s="42" t="s">
        <v>45</v>
      </c>
      <c r="D210" s="42" t="s">
        <v>38</v>
      </c>
      <c r="E210" s="56" t="s">
        <v>189</v>
      </c>
      <c r="F210" s="37"/>
      <c r="G210" s="40">
        <f>SUM(G211)</f>
        <v>308.39999999999998</v>
      </c>
      <c r="H210" s="40">
        <f>SUM(H211)</f>
        <v>320</v>
      </c>
      <c r="I210" s="40">
        <f>SUM(I211)</f>
        <v>522.4</v>
      </c>
    </row>
    <row r="211" spans="1:9" ht="25.5" x14ac:dyDescent="0.2">
      <c r="A211" s="81" t="s">
        <v>80</v>
      </c>
      <c r="B211" s="39"/>
      <c r="C211" s="42" t="s">
        <v>45</v>
      </c>
      <c r="D211" s="42" t="s">
        <v>38</v>
      </c>
      <c r="E211" s="56" t="s">
        <v>189</v>
      </c>
      <c r="F211" s="37" t="s">
        <v>81</v>
      </c>
      <c r="G211" s="40">
        <v>308.39999999999998</v>
      </c>
      <c r="H211" s="40">
        <v>320</v>
      </c>
      <c r="I211" s="40">
        <v>522.4</v>
      </c>
    </row>
    <row r="212" spans="1:9" hidden="1" x14ac:dyDescent="0.2">
      <c r="A212" s="81" t="s">
        <v>230</v>
      </c>
      <c r="B212" s="39"/>
      <c r="C212" s="42" t="s">
        <v>45</v>
      </c>
      <c r="D212" s="42" t="s">
        <v>38</v>
      </c>
      <c r="E212" s="56" t="s">
        <v>231</v>
      </c>
      <c r="F212" s="37"/>
      <c r="G212" s="40">
        <f>G213</f>
        <v>0</v>
      </c>
      <c r="H212" s="40">
        <f>H213</f>
        <v>0</v>
      </c>
      <c r="I212" s="40">
        <f>I213</f>
        <v>0</v>
      </c>
    </row>
    <row r="213" spans="1:9" ht="25.5" hidden="1" x14ac:dyDescent="0.2">
      <c r="A213" s="81" t="s">
        <v>80</v>
      </c>
      <c r="B213" s="39"/>
      <c r="C213" s="42" t="s">
        <v>45</v>
      </c>
      <c r="D213" s="42" t="s">
        <v>38</v>
      </c>
      <c r="E213" s="56" t="s">
        <v>231</v>
      </c>
      <c r="F213" s="37" t="s">
        <v>81</v>
      </c>
      <c r="G213" s="40">
        <v>0</v>
      </c>
      <c r="H213" s="40">
        <v>0</v>
      </c>
      <c r="I213" s="40">
        <v>0</v>
      </c>
    </row>
    <row r="214" spans="1:9" x14ac:dyDescent="0.2">
      <c r="A214" s="81" t="s">
        <v>151</v>
      </c>
      <c r="B214" s="68"/>
      <c r="C214" s="42" t="s">
        <v>45</v>
      </c>
      <c r="D214" s="42" t="s">
        <v>38</v>
      </c>
      <c r="E214" s="56" t="s">
        <v>190</v>
      </c>
      <c r="F214" s="37"/>
      <c r="G214" s="40">
        <f>G216</f>
        <v>95</v>
      </c>
      <c r="H214" s="40">
        <f>H216</f>
        <v>50</v>
      </c>
      <c r="I214" s="40">
        <f>I216</f>
        <v>50</v>
      </c>
    </row>
    <row r="215" spans="1:9" x14ac:dyDescent="0.2">
      <c r="A215" s="83" t="s">
        <v>71</v>
      </c>
      <c r="B215" s="39"/>
      <c r="C215" s="42" t="s">
        <v>45</v>
      </c>
      <c r="D215" s="42" t="s">
        <v>38</v>
      </c>
      <c r="E215" s="56" t="s">
        <v>191</v>
      </c>
      <c r="F215" s="42"/>
      <c r="G215" s="40">
        <f>G216</f>
        <v>95</v>
      </c>
      <c r="H215" s="40">
        <f>H216</f>
        <v>50</v>
      </c>
      <c r="I215" s="40">
        <f>I216</f>
        <v>50</v>
      </c>
    </row>
    <row r="216" spans="1:9" ht="25.5" x14ac:dyDescent="0.2">
      <c r="A216" s="81" t="s">
        <v>80</v>
      </c>
      <c r="B216" s="68"/>
      <c r="C216" s="42" t="s">
        <v>45</v>
      </c>
      <c r="D216" s="42" t="s">
        <v>38</v>
      </c>
      <c r="E216" s="56" t="s">
        <v>191</v>
      </c>
      <c r="F216" s="37" t="s">
        <v>81</v>
      </c>
      <c r="G216" s="40">
        <v>95</v>
      </c>
      <c r="H216" s="40">
        <v>50</v>
      </c>
      <c r="I216" s="40">
        <v>50</v>
      </c>
    </row>
    <row r="217" spans="1:9" ht="18.75" hidden="1" customHeight="1" x14ac:dyDescent="0.2">
      <c r="A217" s="81" t="s">
        <v>153</v>
      </c>
      <c r="B217" s="68"/>
      <c r="C217" s="42" t="s">
        <v>45</v>
      </c>
      <c r="D217" s="42" t="s">
        <v>38</v>
      </c>
      <c r="E217" s="56" t="s">
        <v>192</v>
      </c>
      <c r="F217" s="37"/>
      <c r="G217" s="40">
        <f t="shared" ref="G217:I218" si="12">G218</f>
        <v>0</v>
      </c>
      <c r="H217" s="40">
        <f t="shared" si="12"/>
        <v>100</v>
      </c>
      <c r="I217" s="40">
        <f t="shared" si="12"/>
        <v>100</v>
      </c>
    </row>
    <row r="218" spans="1:9" hidden="1" x14ac:dyDescent="0.2">
      <c r="A218" s="81" t="s">
        <v>73</v>
      </c>
      <c r="B218" s="39"/>
      <c r="C218" s="42" t="s">
        <v>45</v>
      </c>
      <c r="D218" s="42" t="s">
        <v>38</v>
      </c>
      <c r="E218" s="56" t="s">
        <v>193</v>
      </c>
      <c r="F218" s="37"/>
      <c r="G218" s="40">
        <f t="shared" si="12"/>
        <v>0</v>
      </c>
      <c r="H218" s="40">
        <f t="shared" si="12"/>
        <v>100</v>
      </c>
      <c r="I218" s="40">
        <f t="shared" si="12"/>
        <v>100</v>
      </c>
    </row>
    <row r="219" spans="1:9" ht="25.5" hidden="1" x14ac:dyDescent="0.2">
      <c r="A219" s="81" t="s">
        <v>80</v>
      </c>
      <c r="B219" s="39"/>
      <c r="C219" s="42" t="s">
        <v>45</v>
      </c>
      <c r="D219" s="42" t="s">
        <v>38</v>
      </c>
      <c r="E219" s="56" t="s">
        <v>193</v>
      </c>
      <c r="F219" s="37" t="s">
        <v>81</v>
      </c>
      <c r="G219" s="40">
        <f>86-50-36</f>
        <v>0</v>
      </c>
      <c r="H219" s="40">
        <v>100</v>
      </c>
      <c r="I219" s="40">
        <v>100</v>
      </c>
    </row>
    <row r="220" spans="1:9" x14ac:dyDescent="0.2">
      <c r="A220" s="83" t="s">
        <v>61</v>
      </c>
      <c r="B220" s="68"/>
      <c r="C220" s="42" t="s">
        <v>45</v>
      </c>
      <c r="D220" s="42" t="s">
        <v>38</v>
      </c>
      <c r="E220" s="50" t="s">
        <v>90</v>
      </c>
      <c r="F220" s="37"/>
      <c r="G220" s="40">
        <f t="shared" ref="G220:I223" si="13">G221</f>
        <v>673.8</v>
      </c>
      <c r="H220" s="40">
        <f t="shared" si="13"/>
        <v>118.6</v>
      </c>
      <c r="I220" s="40">
        <f t="shared" si="13"/>
        <v>0</v>
      </c>
    </row>
    <row r="221" spans="1:9" x14ac:dyDescent="0.2">
      <c r="A221" s="83" t="s">
        <v>165</v>
      </c>
      <c r="B221" s="68"/>
      <c r="C221" s="42" t="s">
        <v>45</v>
      </c>
      <c r="D221" s="42" t="s">
        <v>38</v>
      </c>
      <c r="E221" s="73" t="s">
        <v>91</v>
      </c>
      <c r="F221" s="37"/>
      <c r="G221" s="40">
        <f t="shared" si="13"/>
        <v>673.8</v>
      </c>
      <c r="H221" s="40">
        <f t="shared" si="13"/>
        <v>118.6</v>
      </c>
      <c r="I221" s="40">
        <f t="shared" si="13"/>
        <v>0</v>
      </c>
    </row>
    <row r="222" spans="1:9" x14ac:dyDescent="0.2">
      <c r="A222" s="83" t="s">
        <v>165</v>
      </c>
      <c r="B222" s="68"/>
      <c r="C222" s="42" t="s">
        <v>45</v>
      </c>
      <c r="D222" s="42" t="s">
        <v>38</v>
      </c>
      <c r="E222" s="73" t="s">
        <v>107</v>
      </c>
      <c r="F222" s="37"/>
      <c r="G222" s="40">
        <f t="shared" si="13"/>
        <v>673.8</v>
      </c>
      <c r="H222" s="40">
        <f t="shared" si="13"/>
        <v>118.6</v>
      </c>
      <c r="I222" s="40">
        <f t="shared" si="13"/>
        <v>0</v>
      </c>
    </row>
    <row r="223" spans="1:9" x14ac:dyDescent="0.2">
      <c r="A223" s="81" t="s">
        <v>72</v>
      </c>
      <c r="B223" s="39"/>
      <c r="C223" s="42" t="s">
        <v>45</v>
      </c>
      <c r="D223" s="42" t="s">
        <v>38</v>
      </c>
      <c r="E223" s="73" t="s">
        <v>262</v>
      </c>
      <c r="F223" s="37"/>
      <c r="G223" s="40">
        <f t="shared" si="13"/>
        <v>673.8</v>
      </c>
      <c r="H223" s="40">
        <f t="shared" si="13"/>
        <v>118.6</v>
      </c>
      <c r="I223" s="40">
        <f t="shared" si="13"/>
        <v>0</v>
      </c>
    </row>
    <row r="224" spans="1:9" ht="25.5" x14ac:dyDescent="0.2">
      <c r="A224" s="81" t="s">
        <v>80</v>
      </c>
      <c r="B224" s="39"/>
      <c r="C224" s="42" t="s">
        <v>45</v>
      </c>
      <c r="D224" s="42" t="s">
        <v>38</v>
      </c>
      <c r="E224" s="73" t="s">
        <v>262</v>
      </c>
      <c r="F224" s="37" t="s">
        <v>81</v>
      </c>
      <c r="G224" s="40">
        <v>673.8</v>
      </c>
      <c r="H224" s="40">
        <v>118.6</v>
      </c>
      <c r="I224" s="40">
        <v>0</v>
      </c>
    </row>
    <row r="225" spans="1:11" ht="38.25" x14ac:dyDescent="0.2">
      <c r="A225" s="36" t="s">
        <v>239</v>
      </c>
      <c r="B225" s="39"/>
      <c r="C225" s="42" t="s">
        <v>45</v>
      </c>
      <c r="D225" s="42" t="s">
        <v>38</v>
      </c>
      <c r="E225" s="55" t="s">
        <v>258</v>
      </c>
      <c r="F225" s="41"/>
      <c r="G225" s="60">
        <f>G226</f>
        <v>354.2</v>
      </c>
      <c r="H225" s="40"/>
      <c r="I225" s="40"/>
    </row>
    <row r="226" spans="1:11" ht="38.25" x14ac:dyDescent="0.2">
      <c r="A226" s="36" t="s">
        <v>242</v>
      </c>
      <c r="B226" s="39"/>
      <c r="C226" s="42" t="s">
        <v>45</v>
      </c>
      <c r="D226" s="42" t="s">
        <v>38</v>
      </c>
      <c r="E226" s="55" t="s">
        <v>240</v>
      </c>
      <c r="F226" s="55"/>
      <c r="G226" s="60">
        <f>G227+G230</f>
        <v>354.2</v>
      </c>
      <c r="H226" s="40"/>
      <c r="I226" s="40"/>
    </row>
    <row r="227" spans="1:11" ht="25.5" x14ac:dyDescent="0.2">
      <c r="A227" s="81" t="s">
        <v>322</v>
      </c>
      <c r="B227" s="39"/>
      <c r="C227" s="42" t="s">
        <v>45</v>
      </c>
      <c r="D227" s="42" t="s">
        <v>38</v>
      </c>
      <c r="E227" s="55" t="s">
        <v>241</v>
      </c>
      <c r="F227" s="55"/>
      <c r="G227" s="60">
        <f>G228</f>
        <v>199.1</v>
      </c>
      <c r="H227" s="40"/>
      <c r="I227" s="40"/>
    </row>
    <row r="228" spans="1:11" ht="76.5" x14ac:dyDescent="0.2">
      <c r="A228" s="84" t="s">
        <v>323</v>
      </c>
      <c r="B228" s="39"/>
      <c r="C228" s="42" t="s">
        <v>45</v>
      </c>
      <c r="D228" s="42" t="s">
        <v>38</v>
      </c>
      <c r="E228" s="55" t="s">
        <v>321</v>
      </c>
      <c r="F228" s="55"/>
      <c r="G228" s="60">
        <f>G229</f>
        <v>199.1</v>
      </c>
      <c r="H228" s="40"/>
      <c r="I228" s="40"/>
    </row>
    <row r="229" spans="1:11" ht="25.5" x14ac:dyDescent="0.2">
      <c r="A229" s="81" t="s">
        <v>80</v>
      </c>
      <c r="B229" s="39"/>
      <c r="C229" s="42" t="s">
        <v>45</v>
      </c>
      <c r="D229" s="42" t="s">
        <v>38</v>
      </c>
      <c r="E229" s="55" t="s">
        <v>321</v>
      </c>
      <c r="F229" s="41" t="s">
        <v>81</v>
      </c>
      <c r="G229" s="60">
        <v>199.1</v>
      </c>
      <c r="H229" s="40"/>
      <c r="I229" s="40"/>
    </row>
    <row r="230" spans="1:11" ht="25.5" x14ac:dyDescent="0.2">
      <c r="A230" s="81" t="s">
        <v>322</v>
      </c>
      <c r="B230" s="39"/>
      <c r="C230" s="42" t="s">
        <v>45</v>
      </c>
      <c r="D230" s="42" t="s">
        <v>38</v>
      </c>
      <c r="E230" s="55" t="s">
        <v>316</v>
      </c>
      <c r="F230" s="55"/>
      <c r="G230" s="60">
        <f>G231</f>
        <v>155.1</v>
      </c>
      <c r="H230" s="40"/>
      <c r="I230" s="40"/>
    </row>
    <row r="231" spans="1:11" ht="76.5" x14ac:dyDescent="0.2">
      <c r="A231" s="84" t="s">
        <v>323</v>
      </c>
      <c r="B231" s="39"/>
      <c r="C231" s="42" t="s">
        <v>45</v>
      </c>
      <c r="D231" s="42" t="s">
        <v>38</v>
      </c>
      <c r="E231" s="55" t="s">
        <v>317</v>
      </c>
      <c r="F231" s="55"/>
      <c r="G231" s="60">
        <f>G232</f>
        <v>155.1</v>
      </c>
      <c r="H231" s="40"/>
      <c r="I231" s="40"/>
    </row>
    <row r="232" spans="1:11" ht="25.5" x14ac:dyDescent="0.2">
      <c r="A232" s="81" t="s">
        <v>80</v>
      </c>
      <c r="B232" s="39"/>
      <c r="C232" s="42" t="s">
        <v>45</v>
      </c>
      <c r="D232" s="42" t="s">
        <v>38</v>
      </c>
      <c r="E232" s="55" t="s">
        <v>317</v>
      </c>
      <c r="F232" s="41" t="s">
        <v>81</v>
      </c>
      <c r="G232" s="60">
        <v>155.1</v>
      </c>
      <c r="H232" s="40"/>
      <c r="I232" s="40"/>
    </row>
    <row r="233" spans="1:11" ht="18.75" customHeight="1" x14ac:dyDescent="0.2">
      <c r="A233" s="79" t="s">
        <v>248</v>
      </c>
      <c r="B233" s="39"/>
      <c r="C233" s="66" t="s">
        <v>45</v>
      </c>
      <c r="D233" s="66" t="s">
        <v>45</v>
      </c>
      <c r="E233" s="56"/>
      <c r="F233" s="37"/>
      <c r="G233" s="40"/>
      <c r="H233" s="40"/>
      <c r="I233" s="40"/>
    </row>
    <row r="234" spans="1:11" ht="25.5" x14ac:dyDescent="0.25">
      <c r="A234" s="83" t="s">
        <v>117</v>
      </c>
      <c r="B234" s="39"/>
      <c r="C234" s="41" t="s">
        <v>45</v>
      </c>
      <c r="D234" s="41" t="s">
        <v>45</v>
      </c>
      <c r="E234" s="56" t="s">
        <v>113</v>
      </c>
      <c r="F234" s="34"/>
      <c r="G234" s="29">
        <f>G235</f>
        <v>35.200000000000003</v>
      </c>
      <c r="H234" s="29">
        <f>H235</f>
        <v>130</v>
      </c>
      <c r="I234" s="29">
        <f>I235</f>
        <v>130</v>
      </c>
    </row>
    <row r="235" spans="1:11" ht="38.25" x14ac:dyDescent="0.2">
      <c r="A235" s="84" t="s">
        <v>164</v>
      </c>
      <c r="B235" s="63"/>
      <c r="C235" s="41" t="s">
        <v>45</v>
      </c>
      <c r="D235" s="41" t="s">
        <v>45</v>
      </c>
      <c r="E235" s="56" t="s">
        <v>133</v>
      </c>
      <c r="F235" s="44" t="s">
        <v>15</v>
      </c>
      <c r="G235" s="40">
        <f>SUM(G236)</f>
        <v>35.200000000000003</v>
      </c>
      <c r="H235" s="40">
        <f>SUM(H236)</f>
        <v>130</v>
      </c>
      <c r="I235" s="40">
        <f>SUM(I236)</f>
        <v>130</v>
      </c>
    </row>
    <row r="236" spans="1:11" ht="25.5" x14ac:dyDescent="0.2">
      <c r="A236" s="83" t="s">
        <v>138</v>
      </c>
      <c r="B236" s="39"/>
      <c r="C236" s="41" t="s">
        <v>45</v>
      </c>
      <c r="D236" s="41" t="s">
        <v>45</v>
      </c>
      <c r="E236" s="56" t="s">
        <v>134</v>
      </c>
      <c r="F236" s="44" t="s">
        <v>15</v>
      </c>
      <c r="G236" s="40">
        <f>SUM(G238)</f>
        <v>35.200000000000003</v>
      </c>
      <c r="H236" s="40">
        <f>SUM(H238)</f>
        <v>130</v>
      </c>
      <c r="I236" s="40">
        <f>SUM(I238)</f>
        <v>130</v>
      </c>
    </row>
    <row r="237" spans="1:11" ht="25.5" x14ac:dyDescent="0.2">
      <c r="A237" s="81" t="s">
        <v>140</v>
      </c>
      <c r="B237" s="39"/>
      <c r="C237" s="41" t="s">
        <v>45</v>
      </c>
      <c r="D237" s="41" t="s">
        <v>45</v>
      </c>
      <c r="E237" s="56" t="s">
        <v>139</v>
      </c>
      <c r="F237" s="44"/>
      <c r="G237" s="40">
        <f>G238</f>
        <v>35.200000000000003</v>
      </c>
      <c r="H237" s="40">
        <f>H238</f>
        <v>130</v>
      </c>
      <c r="I237" s="40">
        <f>I238</f>
        <v>130</v>
      </c>
    </row>
    <row r="238" spans="1:11" x14ac:dyDescent="0.2">
      <c r="A238" s="82" t="s">
        <v>141</v>
      </c>
      <c r="B238" s="39"/>
      <c r="C238" s="41" t="s">
        <v>45</v>
      </c>
      <c r="D238" s="41" t="s">
        <v>45</v>
      </c>
      <c r="E238" s="55" t="s">
        <v>137</v>
      </c>
      <c r="F238" s="56">
        <v>110</v>
      </c>
      <c r="G238" s="40">
        <f>130-50-44.8</f>
        <v>35.200000000000003</v>
      </c>
      <c r="H238" s="40">
        <v>130</v>
      </c>
      <c r="I238" s="40">
        <v>130</v>
      </c>
    </row>
    <row r="239" spans="1:11" x14ac:dyDescent="0.2">
      <c r="A239" s="79" t="s">
        <v>14</v>
      </c>
      <c r="B239" s="31">
        <v>911</v>
      </c>
      <c r="C239" s="66" t="s">
        <v>46</v>
      </c>
      <c r="D239" s="66" t="s">
        <v>37</v>
      </c>
      <c r="E239" s="31"/>
      <c r="F239" s="31" t="s">
        <v>15</v>
      </c>
      <c r="G239" s="67">
        <f>SUM(G240,G270)</f>
        <v>6284.6</v>
      </c>
      <c r="H239" s="67">
        <f>SUM(H240,H270)+0.04</f>
        <v>5846.64</v>
      </c>
      <c r="I239" s="67">
        <f>SUM(I240,I270)</f>
        <v>5852.1</v>
      </c>
      <c r="J239" s="130"/>
      <c r="K239" s="130"/>
    </row>
    <row r="240" spans="1:11" x14ac:dyDescent="0.2">
      <c r="A240" s="81" t="s">
        <v>12</v>
      </c>
      <c r="B240" s="39"/>
      <c r="C240" s="37" t="s">
        <v>46</v>
      </c>
      <c r="D240" s="37" t="s">
        <v>36</v>
      </c>
      <c r="E240" s="44"/>
      <c r="F240" s="44" t="s">
        <v>15</v>
      </c>
      <c r="G240" s="40">
        <f>SUM(G241)+G269</f>
        <v>5912.5</v>
      </c>
      <c r="H240" s="40">
        <f>SUM(H241)+H269</f>
        <v>5370.6</v>
      </c>
      <c r="I240" s="40">
        <f>SUM(I241)+I269</f>
        <v>5376.1</v>
      </c>
    </row>
    <row r="241" spans="1:9" ht="25.5" x14ac:dyDescent="0.2">
      <c r="A241" s="83" t="s">
        <v>117</v>
      </c>
      <c r="B241" s="39"/>
      <c r="C241" s="37" t="s">
        <v>46</v>
      </c>
      <c r="D241" s="37" t="s">
        <v>36</v>
      </c>
      <c r="E241" s="56" t="s">
        <v>113</v>
      </c>
      <c r="F241" s="44" t="s">
        <v>15</v>
      </c>
      <c r="G241" s="40">
        <f>G242+G261+G253</f>
        <v>5912.5</v>
      </c>
      <c r="H241" s="40">
        <f>H242+H261+H253</f>
        <v>4764</v>
      </c>
      <c r="I241" s="40">
        <f>I242+I261+I253</f>
        <v>4769.5</v>
      </c>
    </row>
    <row r="242" spans="1:9" ht="25.5" x14ac:dyDescent="0.2">
      <c r="A242" s="83" t="s">
        <v>194</v>
      </c>
      <c r="B242" s="39"/>
      <c r="C242" s="37" t="s">
        <v>46</v>
      </c>
      <c r="D242" s="37" t="s">
        <v>36</v>
      </c>
      <c r="E242" s="56" t="s">
        <v>114</v>
      </c>
      <c r="F242" s="44" t="s">
        <v>15</v>
      </c>
      <c r="G242" s="40">
        <f>G243</f>
        <v>4495.1000000000004</v>
      </c>
      <c r="H242" s="40">
        <f>H243</f>
        <v>3518.2999999999997</v>
      </c>
      <c r="I242" s="40">
        <f>I243</f>
        <v>3522.2999999999997</v>
      </c>
    </row>
    <row r="243" spans="1:9" ht="25.5" x14ac:dyDescent="0.2">
      <c r="A243" s="83" t="s">
        <v>112</v>
      </c>
      <c r="B243" s="39"/>
      <c r="C243" s="37" t="s">
        <v>46</v>
      </c>
      <c r="D243" s="37" t="s">
        <v>36</v>
      </c>
      <c r="E243" s="56" t="s">
        <v>115</v>
      </c>
      <c r="F243" s="44"/>
      <c r="G243" s="40">
        <f>G244+G249+G252+G246</f>
        <v>4495.1000000000004</v>
      </c>
      <c r="H243" s="40">
        <f>H244+H249</f>
        <v>3518.2999999999997</v>
      </c>
      <c r="I243" s="40">
        <f>I244+I249</f>
        <v>3522.2999999999997</v>
      </c>
    </row>
    <row r="244" spans="1:9" x14ac:dyDescent="0.2">
      <c r="A244" s="83" t="s">
        <v>74</v>
      </c>
      <c r="B244" s="39"/>
      <c r="C244" s="37" t="s">
        <v>46</v>
      </c>
      <c r="D244" s="37" t="s">
        <v>36</v>
      </c>
      <c r="E244" s="73" t="s">
        <v>116</v>
      </c>
      <c r="F244" s="44"/>
      <c r="G244" s="40">
        <f>SUM(G245,G247)+G248</f>
        <v>2428.9</v>
      </c>
      <c r="H244" s="40">
        <f>SUM(H245,H247)+H246</f>
        <v>3518.2999999999997</v>
      </c>
      <c r="I244" s="40">
        <f>SUM(I245,I247)+I246</f>
        <v>3522.2999999999997</v>
      </c>
    </row>
    <row r="245" spans="1:9" x14ac:dyDescent="0.2">
      <c r="A245" s="82" t="s">
        <v>141</v>
      </c>
      <c r="B245" s="39"/>
      <c r="C245" s="37" t="s">
        <v>46</v>
      </c>
      <c r="D245" s="37" t="s">
        <v>36</v>
      </c>
      <c r="E245" s="71" t="s">
        <v>116</v>
      </c>
      <c r="F245" s="56">
        <v>110</v>
      </c>
      <c r="G245" s="40">
        <v>1526.2</v>
      </c>
      <c r="H245" s="40">
        <f>993.3+240+300</f>
        <v>1533.3</v>
      </c>
      <c r="I245" s="40">
        <f>993.3+240+300</f>
        <v>1533.3</v>
      </c>
    </row>
    <row r="246" spans="1:9" x14ac:dyDescent="0.2">
      <c r="A246" s="82" t="s">
        <v>141</v>
      </c>
      <c r="B246" s="39"/>
      <c r="C246" s="37" t="s">
        <v>46</v>
      </c>
      <c r="D246" s="37" t="s">
        <v>36</v>
      </c>
      <c r="E246" s="71" t="s">
        <v>205</v>
      </c>
      <c r="F246" s="56">
        <v>110</v>
      </c>
      <c r="G246" s="40">
        <f>754.8+227.9+711.9-217-34.1</f>
        <v>1443.5</v>
      </c>
      <c r="H246" s="40">
        <f>754.8+227.9</f>
        <v>982.69999999999993</v>
      </c>
      <c r="I246" s="40">
        <f>754.8+227.9</f>
        <v>982.69999999999993</v>
      </c>
    </row>
    <row r="247" spans="1:9" ht="25.5" x14ac:dyDescent="0.2">
      <c r="A247" s="81" t="s">
        <v>80</v>
      </c>
      <c r="B247" s="39"/>
      <c r="C247" s="37" t="s">
        <v>46</v>
      </c>
      <c r="D247" s="37" t="s">
        <v>36</v>
      </c>
      <c r="E247" s="71" t="s">
        <v>116</v>
      </c>
      <c r="F247" s="37" t="s">
        <v>81</v>
      </c>
      <c r="G247" s="40">
        <v>902.6</v>
      </c>
      <c r="H247" s="40">
        <f>8.3+224.9+175+502.3+41.7+3.1+46.9+0.1</f>
        <v>1002.3000000000001</v>
      </c>
      <c r="I247" s="40">
        <f>8.3+224.9+176.6+502.3+41.8+3.3+49+0.1</f>
        <v>1006.3</v>
      </c>
    </row>
    <row r="248" spans="1:9" x14ac:dyDescent="0.2">
      <c r="A248" s="84" t="s">
        <v>79</v>
      </c>
      <c r="B248" s="39"/>
      <c r="C248" s="37" t="s">
        <v>46</v>
      </c>
      <c r="D248" s="37" t="s">
        <v>36</v>
      </c>
      <c r="E248" s="71" t="s">
        <v>116</v>
      </c>
      <c r="F248" s="75" t="s">
        <v>210</v>
      </c>
      <c r="G248" s="40">
        <v>0.1</v>
      </c>
      <c r="H248" s="40"/>
      <c r="I248" s="40"/>
    </row>
    <row r="249" spans="1:9" ht="25.5" x14ac:dyDescent="0.2">
      <c r="A249" s="81" t="s">
        <v>206</v>
      </c>
      <c r="B249" s="39"/>
      <c r="C249" s="37" t="s">
        <v>46</v>
      </c>
      <c r="D249" s="37" t="s">
        <v>36</v>
      </c>
      <c r="E249" s="71" t="s">
        <v>205</v>
      </c>
      <c r="F249" s="44"/>
      <c r="G249" s="40">
        <f>G250</f>
        <v>0</v>
      </c>
      <c r="H249" s="40">
        <f>H250</f>
        <v>0</v>
      </c>
      <c r="I249" s="40">
        <f>I250</f>
        <v>0</v>
      </c>
    </row>
    <row r="250" spans="1:9" x14ac:dyDescent="0.2">
      <c r="A250" s="82" t="s">
        <v>141</v>
      </c>
      <c r="B250" s="39"/>
      <c r="C250" s="37" t="s">
        <v>46</v>
      </c>
      <c r="D250" s="37" t="s">
        <v>36</v>
      </c>
      <c r="E250" s="71" t="s">
        <v>205</v>
      </c>
      <c r="F250" s="56">
        <v>110</v>
      </c>
      <c r="G250" s="40"/>
      <c r="H250" s="40"/>
      <c r="I250" s="40"/>
    </row>
    <row r="251" spans="1:9" ht="25.5" x14ac:dyDescent="0.2">
      <c r="A251" s="81" t="s">
        <v>271</v>
      </c>
      <c r="B251" s="39"/>
      <c r="C251" s="37" t="s">
        <v>46</v>
      </c>
      <c r="D251" s="37" t="s">
        <v>36</v>
      </c>
      <c r="E251" s="56" t="s">
        <v>274</v>
      </c>
      <c r="F251" s="56"/>
      <c r="G251" s="40">
        <f>G252</f>
        <v>622.70000000000005</v>
      </c>
      <c r="H251" s="40"/>
      <c r="I251" s="40"/>
    </row>
    <row r="252" spans="1:9" ht="25.5" x14ac:dyDescent="0.2">
      <c r="A252" s="81" t="s">
        <v>80</v>
      </c>
      <c r="B252" s="39"/>
      <c r="C252" s="37" t="s">
        <v>46</v>
      </c>
      <c r="D252" s="37" t="s">
        <v>36</v>
      </c>
      <c r="E252" s="56" t="s">
        <v>274</v>
      </c>
      <c r="F252" s="37" t="s">
        <v>81</v>
      </c>
      <c r="G252" s="40">
        <v>622.70000000000005</v>
      </c>
      <c r="H252" s="40"/>
      <c r="I252" s="40"/>
    </row>
    <row r="253" spans="1:9" x14ac:dyDescent="0.2">
      <c r="A253" s="83" t="s">
        <v>234</v>
      </c>
      <c r="B253" s="39"/>
      <c r="C253" s="37" t="s">
        <v>46</v>
      </c>
      <c r="D253" s="37" t="s">
        <v>36</v>
      </c>
      <c r="E253" s="71" t="s">
        <v>249</v>
      </c>
      <c r="F253" s="56"/>
      <c r="G253" s="40">
        <f t="shared" ref="G253:I254" si="14">G254</f>
        <v>645.20000000000005</v>
      </c>
      <c r="H253" s="40">
        <f t="shared" si="14"/>
        <v>632.6</v>
      </c>
      <c r="I253" s="40">
        <f t="shared" si="14"/>
        <v>632.6</v>
      </c>
    </row>
    <row r="254" spans="1:9" x14ac:dyDescent="0.2">
      <c r="A254" s="83" t="s">
        <v>235</v>
      </c>
      <c r="B254" s="39"/>
      <c r="C254" s="37" t="s">
        <v>46</v>
      </c>
      <c r="D254" s="37" t="s">
        <v>36</v>
      </c>
      <c r="E254" s="71" t="s">
        <v>277</v>
      </c>
      <c r="F254" s="56"/>
      <c r="G254" s="40">
        <f>G255+G259+G257</f>
        <v>645.20000000000005</v>
      </c>
      <c r="H254" s="40">
        <f t="shared" si="14"/>
        <v>632.6</v>
      </c>
      <c r="I254" s="40">
        <f t="shared" si="14"/>
        <v>632.6</v>
      </c>
    </row>
    <row r="255" spans="1:9" x14ac:dyDescent="0.2">
      <c r="A255" s="83" t="s">
        <v>236</v>
      </c>
      <c r="B255" s="39"/>
      <c r="C255" s="37" t="s">
        <v>46</v>
      </c>
      <c r="D255" s="37" t="s">
        <v>36</v>
      </c>
      <c r="E255" s="71" t="s">
        <v>237</v>
      </c>
      <c r="F255" s="56"/>
      <c r="G255" s="40">
        <f>G256+G258</f>
        <v>353.70000000000005</v>
      </c>
      <c r="H255" s="40">
        <f>H256+H258+H257</f>
        <v>632.6</v>
      </c>
      <c r="I255" s="40">
        <f>I256+I258+I257</f>
        <v>632.6</v>
      </c>
    </row>
    <row r="256" spans="1:9" x14ac:dyDescent="0.2">
      <c r="A256" s="82" t="s">
        <v>141</v>
      </c>
      <c r="B256" s="39"/>
      <c r="C256" s="37" t="s">
        <v>46</v>
      </c>
      <c r="D256" s="37" t="s">
        <v>36</v>
      </c>
      <c r="E256" s="71" t="s">
        <v>237</v>
      </c>
      <c r="F256" s="56">
        <v>110</v>
      </c>
      <c r="G256" s="74">
        <f>106.2+32.1+6</f>
        <v>144.30000000000001</v>
      </c>
      <c r="H256" s="74">
        <f>106.2+32.1</f>
        <v>138.30000000000001</v>
      </c>
      <c r="I256" s="74">
        <f>106.2+32.1</f>
        <v>138.30000000000001</v>
      </c>
    </row>
    <row r="257" spans="1:9" x14ac:dyDescent="0.2">
      <c r="A257" s="82" t="s">
        <v>141</v>
      </c>
      <c r="B257" s="39"/>
      <c r="C257" s="37" t="s">
        <v>46</v>
      </c>
      <c r="D257" s="37" t="s">
        <v>36</v>
      </c>
      <c r="E257" s="71" t="s">
        <v>244</v>
      </c>
      <c r="F257" s="56">
        <v>110</v>
      </c>
      <c r="G257" s="40">
        <f>17.6+58.5-6</f>
        <v>70.099999999999994</v>
      </c>
      <c r="H257" s="40">
        <f>17.6+58.4</f>
        <v>76</v>
      </c>
      <c r="I257" s="40">
        <f>17.6+58.4</f>
        <v>76</v>
      </c>
    </row>
    <row r="258" spans="1:9" ht="25.5" x14ac:dyDescent="0.2">
      <c r="A258" s="81" t="s">
        <v>80</v>
      </c>
      <c r="B258" s="39"/>
      <c r="C258" s="37" t="s">
        <v>46</v>
      </c>
      <c r="D258" s="37" t="s">
        <v>36</v>
      </c>
      <c r="E258" s="71" t="s">
        <v>237</v>
      </c>
      <c r="F258" s="37" t="s">
        <v>81</v>
      </c>
      <c r="G258" s="40">
        <v>209.4</v>
      </c>
      <c r="H258" s="40">
        <f>90+100+228.3</f>
        <v>418.3</v>
      </c>
      <c r="I258" s="40">
        <f>90+100+228.3</f>
        <v>418.3</v>
      </c>
    </row>
    <row r="259" spans="1:9" ht="25.5" x14ac:dyDescent="0.2">
      <c r="A259" s="81" t="s">
        <v>271</v>
      </c>
      <c r="B259" s="39"/>
      <c r="C259" s="37" t="s">
        <v>46</v>
      </c>
      <c r="D259" s="37" t="s">
        <v>36</v>
      </c>
      <c r="E259" s="56" t="s">
        <v>275</v>
      </c>
      <c r="F259" s="56"/>
      <c r="G259" s="40">
        <f>G260</f>
        <v>221.4</v>
      </c>
      <c r="H259" s="40"/>
      <c r="I259" s="40"/>
    </row>
    <row r="260" spans="1:9" ht="25.5" x14ac:dyDescent="0.2">
      <c r="A260" s="81" t="s">
        <v>80</v>
      </c>
      <c r="B260" s="39"/>
      <c r="C260" s="37" t="s">
        <v>46</v>
      </c>
      <c r="D260" s="37" t="s">
        <v>36</v>
      </c>
      <c r="E260" s="56" t="s">
        <v>275</v>
      </c>
      <c r="F260" s="37" t="s">
        <v>81</v>
      </c>
      <c r="G260" s="40">
        <f>272.3-40-10.9</f>
        <v>221.4</v>
      </c>
      <c r="H260" s="40"/>
      <c r="I260" s="40"/>
    </row>
    <row r="261" spans="1:9" ht="38.25" x14ac:dyDescent="0.2">
      <c r="A261" s="83" t="s">
        <v>195</v>
      </c>
      <c r="B261" s="39"/>
      <c r="C261" s="37" t="s">
        <v>46</v>
      </c>
      <c r="D261" s="37" t="s">
        <v>36</v>
      </c>
      <c r="E261" s="56" t="s">
        <v>118</v>
      </c>
      <c r="F261" s="44"/>
      <c r="G261" s="40">
        <f t="shared" ref="G261:I262" si="15">G262</f>
        <v>772.19999999999993</v>
      </c>
      <c r="H261" s="40">
        <f t="shared" si="15"/>
        <v>613.1</v>
      </c>
      <c r="I261" s="40">
        <f t="shared" si="15"/>
        <v>614.6</v>
      </c>
    </row>
    <row r="262" spans="1:9" x14ac:dyDescent="0.2">
      <c r="A262" s="83" t="s">
        <v>119</v>
      </c>
      <c r="B262" s="39"/>
      <c r="C262" s="37" t="s">
        <v>46</v>
      </c>
      <c r="D262" s="37" t="s">
        <v>36</v>
      </c>
      <c r="E262" s="56" t="s">
        <v>120</v>
      </c>
      <c r="F262" s="44"/>
      <c r="G262" s="40">
        <f>G263+G267</f>
        <v>772.19999999999993</v>
      </c>
      <c r="H262" s="40">
        <f t="shared" si="15"/>
        <v>613.1</v>
      </c>
      <c r="I262" s="40">
        <f t="shared" si="15"/>
        <v>614.6</v>
      </c>
    </row>
    <row r="263" spans="1:9" x14ac:dyDescent="0.2">
      <c r="A263" s="83" t="s">
        <v>75</v>
      </c>
      <c r="B263" s="39"/>
      <c r="C263" s="37" t="s">
        <v>46</v>
      </c>
      <c r="D263" s="37" t="s">
        <v>36</v>
      </c>
      <c r="E263" s="56" t="s">
        <v>121</v>
      </c>
      <c r="F263" s="44"/>
      <c r="G263" s="40">
        <f>SUM(G264:G266)</f>
        <v>655.29999999999995</v>
      </c>
      <c r="H263" s="40">
        <f>SUM(H264:H266)</f>
        <v>613.1</v>
      </c>
      <c r="I263" s="40">
        <f>SUM(I264:I266)</f>
        <v>614.6</v>
      </c>
    </row>
    <row r="264" spans="1:9" x14ac:dyDescent="0.2">
      <c r="A264" s="82" t="s">
        <v>141</v>
      </c>
      <c r="B264" s="39"/>
      <c r="C264" s="37" t="s">
        <v>46</v>
      </c>
      <c r="D264" s="37" t="s">
        <v>36</v>
      </c>
      <c r="E264" s="56" t="s">
        <v>121</v>
      </c>
      <c r="F264" s="56">
        <v>110</v>
      </c>
      <c r="G264" s="74">
        <f>212.4+64.1+0.1-15</f>
        <v>261.60000000000002</v>
      </c>
      <c r="H264" s="74">
        <f>212.4+64.1</f>
        <v>276.5</v>
      </c>
      <c r="I264" s="74">
        <v>276.60000000000002</v>
      </c>
    </row>
    <row r="265" spans="1:9" x14ac:dyDescent="0.2">
      <c r="A265" s="82" t="s">
        <v>141</v>
      </c>
      <c r="B265" s="39"/>
      <c r="C265" s="37" t="s">
        <v>46</v>
      </c>
      <c r="D265" s="37" t="s">
        <v>36</v>
      </c>
      <c r="E265" s="56" t="s">
        <v>245</v>
      </c>
      <c r="F265" s="56">
        <v>110</v>
      </c>
      <c r="G265" s="40">
        <v>302.39999999999998</v>
      </c>
      <c r="H265" s="40">
        <f>95.6+28.9</f>
        <v>124.5</v>
      </c>
      <c r="I265" s="40">
        <f>95.6+28.9</f>
        <v>124.5</v>
      </c>
    </row>
    <row r="266" spans="1:9" ht="25.5" x14ac:dyDescent="0.2">
      <c r="A266" s="81" t="s">
        <v>80</v>
      </c>
      <c r="B266" s="39"/>
      <c r="C266" s="41" t="s">
        <v>46</v>
      </c>
      <c r="D266" s="37" t="s">
        <v>36</v>
      </c>
      <c r="E266" s="56" t="s">
        <v>121</v>
      </c>
      <c r="F266" s="37" t="s">
        <v>81</v>
      </c>
      <c r="G266" s="40">
        <v>91.3</v>
      </c>
      <c r="H266" s="40">
        <f>7.9+7+46.1+1+71.2+64.9+14</f>
        <v>212.1</v>
      </c>
      <c r="I266" s="40">
        <f>7.9+7+46.1+1+71.5+66+14</f>
        <v>213.5</v>
      </c>
    </row>
    <row r="267" spans="1:9" ht="25.5" x14ac:dyDescent="0.2">
      <c r="A267" s="81" t="s">
        <v>271</v>
      </c>
      <c r="B267" s="39"/>
      <c r="C267" s="37" t="s">
        <v>46</v>
      </c>
      <c r="D267" s="37" t="s">
        <v>36</v>
      </c>
      <c r="E267" s="56" t="s">
        <v>276</v>
      </c>
      <c r="F267" s="56"/>
      <c r="G267" s="40">
        <f>G268</f>
        <v>116.90000000000002</v>
      </c>
      <c r="H267" s="40"/>
      <c r="I267" s="40"/>
    </row>
    <row r="268" spans="1:9" ht="25.5" x14ac:dyDescent="0.2">
      <c r="A268" s="81" t="s">
        <v>80</v>
      </c>
      <c r="B268" s="39"/>
      <c r="C268" s="37" t="s">
        <v>46</v>
      </c>
      <c r="D268" s="37" t="s">
        <v>36</v>
      </c>
      <c r="E268" s="56" t="s">
        <v>276</v>
      </c>
      <c r="F268" s="37" t="s">
        <v>81</v>
      </c>
      <c r="G268" s="40">
        <f>168.8-15-23.1-13.8</f>
        <v>116.90000000000002</v>
      </c>
      <c r="H268" s="40"/>
      <c r="I268" s="40"/>
    </row>
    <row r="269" spans="1:9" x14ac:dyDescent="0.2">
      <c r="A269" s="82" t="s">
        <v>141</v>
      </c>
      <c r="B269" s="39"/>
      <c r="C269" s="41" t="s">
        <v>46</v>
      </c>
      <c r="D269" s="37" t="s">
        <v>36</v>
      </c>
      <c r="E269" s="56" t="s">
        <v>272</v>
      </c>
      <c r="F269" s="56">
        <v>110</v>
      </c>
      <c r="G269" s="40"/>
      <c r="H269" s="40">
        <v>606.6</v>
      </c>
      <c r="I269" s="40">
        <v>606.6</v>
      </c>
    </row>
    <row r="270" spans="1:9" ht="25.5" x14ac:dyDescent="0.2">
      <c r="A270" s="83" t="s">
        <v>122</v>
      </c>
      <c r="B270" s="43"/>
      <c r="C270" s="37" t="s">
        <v>46</v>
      </c>
      <c r="D270" s="75" t="s">
        <v>39</v>
      </c>
      <c r="E270" s="44"/>
      <c r="F270" s="44" t="s">
        <v>15</v>
      </c>
      <c r="G270" s="40">
        <f>G272+G276+G281</f>
        <v>372.1</v>
      </c>
      <c r="H270" s="40">
        <f>H272+H276+H281</f>
        <v>476</v>
      </c>
      <c r="I270" s="40">
        <f>I272+I276+I281</f>
        <v>476</v>
      </c>
    </row>
    <row r="271" spans="1:9" ht="25.5" x14ac:dyDescent="0.2">
      <c r="A271" s="83" t="s">
        <v>117</v>
      </c>
      <c r="B271" s="39"/>
      <c r="C271" s="37" t="s">
        <v>46</v>
      </c>
      <c r="D271" s="75" t="s">
        <v>39</v>
      </c>
      <c r="E271" s="56" t="s">
        <v>113</v>
      </c>
      <c r="F271" s="44"/>
      <c r="G271" s="40">
        <f>G272</f>
        <v>0</v>
      </c>
      <c r="H271" s="40">
        <f>H272</f>
        <v>16</v>
      </c>
      <c r="I271" s="40">
        <f>I272</f>
        <v>16</v>
      </c>
    </row>
    <row r="272" spans="1:9" ht="39" customHeight="1" x14ac:dyDescent="0.2">
      <c r="A272" s="84" t="s">
        <v>136</v>
      </c>
      <c r="B272" s="63"/>
      <c r="C272" s="37" t="s">
        <v>46</v>
      </c>
      <c r="D272" s="37" t="s">
        <v>39</v>
      </c>
      <c r="E272" s="56" t="s">
        <v>133</v>
      </c>
      <c r="F272" s="44" t="s">
        <v>15</v>
      </c>
      <c r="G272" s="40">
        <f>SUM(G273)</f>
        <v>0</v>
      </c>
      <c r="H272" s="40">
        <f>SUM(H273)</f>
        <v>16</v>
      </c>
      <c r="I272" s="40">
        <f>SUM(I273)</f>
        <v>16</v>
      </c>
    </row>
    <row r="273" spans="1:9" ht="15" customHeight="1" x14ac:dyDescent="0.2">
      <c r="A273" s="84" t="s">
        <v>126</v>
      </c>
      <c r="B273" s="39"/>
      <c r="C273" s="37" t="s">
        <v>46</v>
      </c>
      <c r="D273" s="37" t="s">
        <v>39</v>
      </c>
      <c r="E273" s="56" t="s">
        <v>134</v>
      </c>
      <c r="F273" s="44" t="s">
        <v>15</v>
      </c>
      <c r="G273" s="40">
        <f>SUM(G275)</f>
        <v>0</v>
      </c>
      <c r="H273" s="40">
        <f>SUM(H275)</f>
        <v>16</v>
      </c>
      <c r="I273" s="40">
        <f>SUM(I275)</f>
        <v>16</v>
      </c>
    </row>
    <row r="274" spans="1:9" ht="15.75" customHeight="1" x14ac:dyDescent="0.2">
      <c r="A274" s="83" t="s">
        <v>76</v>
      </c>
      <c r="B274" s="39"/>
      <c r="C274" s="37" t="s">
        <v>46</v>
      </c>
      <c r="D274" s="37" t="s">
        <v>39</v>
      </c>
      <c r="E274" s="56" t="s">
        <v>135</v>
      </c>
      <c r="F274" s="44"/>
      <c r="G274" s="40">
        <f>G275</f>
        <v>0</v>
      </c>
      <c r="H274" s="40">
        <f>H275</f>
        <v>16</v>
      </c>
      <c r="I274" s="40">
        <f>I275</f>
        <v>16</v>
      </c>
    </row>
    <row r="275" spans="1:9" ht="27.75" customHeight="1" x14ac:dyDescent="0.2">
      <c r="A275" s="81" t="s">
        <v>80</v>
      </c>
      <c r="B275" s="39"/>
      <c r="C275" s="37" t="s">
        <v>46</v>
      </c>
      <c r="D275" s="37" t="s">
        <v>39</v>
      </c>
      <c r="E275" s="56" t="s">
        <v>135</v>
      </c>
      <c r="F275" s="37" t="s">
        <v>81</v>
      </c>
      <c r="G275" s="40">
        <v>0</v>
      </c>
      <c r="H275" s="40">
        <v>16</v>
      </c>
      <c r="I275" s="40">
        <v>16</v>
      </c>
    </row>
    <row r="276" spans="1:9" ht="54" customHeight="1" x14ac:dyDescent="0.2">
      <c r="A276" s="84" t="s">
        <v>196</v>
      </c>
      <c r="B276" s="63"/>
      <c r="C276" s="37" t="s">
        <v>46</v>
      </c>
      <c r="D276" s="37" t="s">
        <v>39</v>
      </c>
      <c r="E276" s="56" t="s">
        <v>123</v>
      </c>
      <c r="F276" s="44" t="s">
        <v>15</v>
      </c>
      <c r="G276" s="40">
        <f t="shared" ref="G276:I277" si="16">G277</f>
        <v>372.1</v>
      </c>
      <c r="H276" s="40">
        <f t="shared" si="16"/>
        <v>460</v>
      </c>
      <c r="I276" s="40">
        <f t="shared" si="16"/>
        <v>460</v>
      </c>
    </row>
    <row r="277" spans="1:9" x14ac:dyDescent="0.2">
      <c r="A277" s="83" t="s">
        <v>126</v>
      </c>
      <c r="B277" s="39"/>
      <c r="C277" s="37" t="s">
        <v>46</v>
      </c>
      <c r="D277" s="37" t="s">
        <v>39</v>
      </c>
      <c r="E277" s="56" t="s">
        <v>124</v>
      </c>
      <c r="F277" s="44" t="s">
        <v>15</v>
      </c>
      <c r="G277" s="40">
        <f t="shared" si="16"/>
        <v>372.1</v>
      </c>
      <c r="H277" s="40">
        <f t="shared" si="16"/>
        <v>460</v>
      </c>
      <c r="I277" s="40">
        <f t="shared" si="16"/>
        <v>460</v>
      </c>
    </row>
    <row r="278" spans="1:9" x14ac:dyDescent="0.2">
      <c r="A278" s="83" t="s">
        <v>76</v>
      </c>
      <c r="B278" s="39"/>
      <c r="C278" s="37" t="s">
        <v>46</v>
      </c>
      <c r="D278" s="37" t="s">
        <v>39</v>
      </c>
      <c r="E278" s="56" t="s">
        <v>125</v>
      </c>
      <c r="F278" s="44"/>
      <c r="G278" s="40">
        <f>G279+G280</f>
        <v>372.1</v>
      </c>
      <c r="H278" s="40">
        <f>H279+H280</f>
        <v>460</v>
      </c>
      <c r="I278" s="40">
        <f>I279+I280</f>
        <v>460</v>
      </c>
    </row>
    <row r="279" spans="1:9" ht="25.5" x14ac:dyDescent="0.2">
      <c r="A279" s="81" t="s">
        <v>80</v>
      </c>
      <c r="B279" s="39"/>
      <c r="C279" s="37" t="s">
        <v>46</v>
      </c>
      <c r="D279" s="37" t="s">
        <v>39</v>
      </c>
      <c r="E279" s="56" t="s">
        <v>125</v>
      </c>
      <c r="F279" s="37" t="s">
        <v>81</v>
      </c>
      <c r="G279" s="40">
        <f>460-150+53+9.1</f>
        <v>372.1</v>
      </c>
      <c r="H279" s="40">
        <v>460</v>
      </c>
      <c r="I279" s="40">
        <v>460</v>
      </c>
    </row>
    <row r="280" spans="1:9" hidden="1" x14ac:dyDescent="0.2">
      <c r="A280" s="84" t="s">
        <v>79</v>
      </c>
      <c r="B280" s="39"/>
      <c r="C280" s="37" t="s">
        <v>46</v>
      </c>
      <c r="D280" s="37" t="s">
        <v>39</v>
      </c>
      <c r="E280" s="56" t="s">
        <v>125</v>
      </c>
      <c r="F280" s="41" t="s">
        <v>210</v>
      </c>
      <c r="G280" s="40"/>
      <c r="H280" s="40"/>
      <c r="I280" s="40"/>
    </row>
    <row r="281" spans="1:9" hidden="1" x14ac:dyDescent="0.2">
      <c r="A281" s="83" t="s">
        <v>61</v>
      </c>
      <c r="B281" s="43"/>
      <c r="C281" s="41" t="s">
        <v>46</v>
      </c>
      <c r="D281" s="37" t="s">
        <v>36</v>
      </c>
      <c r="E281" s="50" t="s">
        <v>90</v>
      </c>
      <c r="F281" s="37"/>
      <c r="G281" s="40">
        <f t="shared" ref="G281:I284" si="17">G282</f>
        <v>0</v>
      </c>
      <c r="H281" s="40">
        <f t="shared" si="17"/>
        <v>0</v>
      </c>
      <c r="I281" s="40">
        <f t="shared" si="17"/>
        <v>0</v>
      </c>
    </row>
    <row r="282" spans="1:9" hidden="1" x14ac:dyDescent="0.2">
      <c r="A282" s="83" t="s">
        <v>61</v>
      </c>
      <c r="B282" s="43"/>
      <c r="C282" s="41" t="s">
        <v>46</v>
      </c>
      <c r="D282" s="37" t="s">
        <v>36</v>
      </c>
      <c r="E282" s="50" t="s">
        <v>91</v>
      </c>
      <c r="F282" s="37"/>
      <c r="G282" s="40">
        <f t="shared" si="17"/>
        <v>0</v>
      </c>
      <c r="H282" s="40">
        <f t="shared" si="17"/>
        <v>0</v>
      </c>
      <c r="I282" s="40">
        <f t="shared" si="17"/>
        <v>0</v>
      </c>
    </row>
    <row r="283" spans="1:9" hidden="1" x14ac:dyDescent="0.2">
      <c r="A283" s="83" t="s">
        <v>165</v>
      </c>
      <c r="B283" s="43"/>
      <c r="C283" s="41" t="s">
        <v>46</v>
      </c>
      <c r="D283" s="37" t="s">
        <v>36</v>
      </c>
      <c r="E283" s="56" t="s">
        <v>107</v>
      </c>
      <c r="F283" s="37"/>
      <c r="G283" s="40">
        <f t="shared" si="17"/>
        <v>0</v>
      </c>
      <c r="H283" s="40">
        <f t="shared" si="17"/>
        <v>0</v>
      </c>
      <c r="I283" s="40">
        <f t="shared" si="17"/>
        <v>0</v>
      </c>
    </row>
    <row r="284" spans="1:9" hidden="1" x14ac:dyDescent="0.2">
      <c r="A284" s="83" t="s">
        <v>76</v>
      </c>
      <c r="B284" s="39"/>
      <c r="C284" s="37" t="s">
        <v>46</v>
      </c>
      <c r="D284" s="37" t="s">
        <v>39</v>
      </c>
      <c r="E284" s="56" t="s">
        <v>214</v>
      </c>
      <c r="F284" s="44"/>
      <c r="G284" s="40">
        <f t="shared" si="17"/>
        <v>0</v>
      </c>
      <c r="H284" s="40">
        <f t="shared" si="17"/>
        <v>0</v>
      </c>
      <c r="I284" s="40">
        <f t="shared" si="17"/>
        <v>0</v>
      </c>
    </row>
    <row r="285" spans="1:9" ht="25.5" hidden="1" x14ac:dyDescent="0.2">
      <c r="A285" s="81" t="s">
        <v>80</v>
      </c>
      <c r="B285" s="39"/>
      <c r="C285" s="37" t="s">
        <v>46</v>
      </c>
      <c r="D285" s="37" t="s">
        <v>39</v>
      </c>
      <c r="E285" s="56" t="s">
        <v>214</v>
      </c>
      <c r="F285" s="37" t="s">
        <v>81</v>
      </c>
      <c r="G285" s="40"/>
      <c r="H285" s="40"/>
      <c r="I285" s="40"/>
    </row>
    <row r="286" spans="1:9" x14ac:dyDescent="0.2">
      <c r="A286" s="85" t="s">
        <v>28</v>
      </c>
      <c r="B286" s="31">
        <v>911</v>
      </c>
      <c r="C286" s="66" t="s">
        <v>47</v>
      </c>
      <c r="D286" s="66" t="s">
        <v>37</v>
      </c>
      <c r="E286" s="66"/>
      <c r="F286" s="66"/>
      <c r="G286" s="67">
        <f>G287+G293</f>
        <v>3387.5</v>
      </c>
      <c r="H286" s="67">
        <f t="shared" ref="H286:I289" si="18">H287</f>
        <v>1309.8</v>
      </c>
      <c r="I286" s="67">
        <f t="shared" si="18"/>
        <v>1309.8</v>
      </c>
    </row>
    <row r="287" spans="1:9" x14ac:dyDescent="0.2">
      <c r="A287" s="81" t="s">
        <v>25</v>
      </c>
      <c r="B287" s="68"/>
      <c r="C287" s="37" t="s">
        <v>47</v>
      </c>
      <c r="D287" s="37" t="s">
        <v>36</v>
      </c>
      <c r="E287" s="37"/>
      <c r="F287" s="37"/>
      <c r="G287" s="40">
        <f>G288</f>
        <v>1277.8</v>
      </c>
      <c r="H287" s="40">
        <f t="shared" si="18"/>
        <v>1309.8</v>
      </c>
      <c r="I287" s="40">
        <f t="shared" si="18"/>
        <v>1309.8</v>
      </c>
    </row>
    <row r="288" spans="1:9" x14ac:dyDescent="0.2">
      <c r="A288" s="83" t="s">
        <v>61</v>
      </c>
      <c r="B288" s="43"/>
      <c r="C288" s="37" t="s">
        <v>47</v>
      </c>
      <c r="D288" s="37" t="s">
        <v>36</v>
      </c>
      <c r="E288" s="50" t="s">
        <v>90</v>
      </c>
      <c r="F288" s="37"/>
      <c r="G288" s="40">
        <f>G289</f>
        <v>1277.8</v>
      </c>
      <c r="H288" s="40">
        <f t="shared" si="18"/>
        <v>1309.8</v>
      </c>
      <c r="I288" s="40">
        <f t="shared" si="18"/>
        <v>1309.8</v>
      </c>
    </row>
    <row r="289" spans="1:9" x14ac:dyDescent="0.2">
      <c r="A289" s="83" t="s">
        <v>165</v>
      </c>
      <c r="B289" s="43"/>
      <c r="C289" s="37" t="s">
        <v>47</v>
      </c>
      <c r="D289" s="37" t="s">
        <v>36</v>
      </c>
      <c r="E289" s="50" t="s">
        <v>91</v>
      </c>
      <c r="F289" s="37"/>
      <c r="G289" s="40">
        <f>G290</f>
        <v>1277.8</v>
      </c>
      <c r="H289" s="40">
        <f t="shared" si="18"/>
        <v>1309.8</v>
      </c>
      <c r="I289" s="40">
        <f t="shared" si="18"/>
        <v>1309.8</v>
      </c>
    </row>
    <row r="290" spans="1:9" x14ac:dyDescent="0.2">
      <c r="A290" s="83" t="s">
        <v>165</v>
      </c>
      <c r="B290" s="43"/>
      <c r="C290" s="37" t="s">
        <v>47</v>
      </c>
      <c r="D290" s="37" t="s">
        <v>36</v>
      </c>
      <c r="E290" s="56" t="s">
        <v>107</v>
      </c>
      <c r="F290" s="37"/>
      <c r="G290" s="40">
        <f>G291</f>
        <v>1277.8</v>
      </c>
      <c r="H290" s="40">
        <f>H291</f>
        <v>1309.8</v>
      </c>
      <c r="I290" s="40">
        <f>I291</f>
        <v>1309.8</v>
      </c>
    </row>
    <row r="291" spans="1:9" x14ac:dyDescent="0.2">
      <c r="A291" s="81" t="s">
        <v>29</v>
      </c>
      <c r="B291" s="43"/>
      <c r="C291" s="37" t="s">
        <v>47</v>
      </c>
      <c r="D291" s="37" t="s">
        <v>36</v>
      </c>
      <c r="E291" s="56" t="s">
        <v>132</v>
      </c>
      <c r="F291" s="37"/>
      <c r="G291" s="40">
        <f>G292</f>
        <v>1277.8</v>
      </c>
      <c r="H291" s="40">
        <f>H292</f>
        <v>1309.8</v>
      </c>
      <c r="I291" s="40">
        <f>I292</f>
        <v>1309.8</v>
      </c>
    </row>
    <row r="292" spans="1:9" ht="25.5" x14ac:dyDescent="0.2">
      <c r="A292" s="81" t="s">
        <v>266</v>
      </c>
      <c r="B292" s="68"/>
      <c r="C292" s="37" t="s">
        <v>47</v>
      </c>
      <c r="D292" s="37" t="s">
        <v>36</v>
      </c>
      <c r="E292" s="56" t="s">
        <v>132</v>
      </c>
      <c r="F292" s="41" t="s">
        <v>265</v>
      </c>
      <c r="G292" s="40">
        <f>1309.8-100+68</f>
        <v>1277.8</v>
      </c>
      <c r="H292" s="40">
        <v>1309.8</v>
      </c>
      <c r="I292" s="40">
        <v>1309.8</v>
      </c>
    </row>
    <row r="293" spans="1:9" x14ac:dyDescent="0.2">
      <c r="A293" s="79" t="s">
        <v>292</v>
      </c>
      <c r="B293" s="131"/>
      <c r="C293" s="132" t="s">
        <v>47</v>
      </c>
      <c r="D293" s="66" t="s">
        <v>38</v>
      </c>
      <c r="E293" s="90"/>
      <c r="F293" s="31"/>
      <c r="G293" s="74">
        <f>G294</f>
        <v>2109.6999999999998</v>
      </c>
      <c r="H293" s="40"/>
      <c r="I293" s="40"/>
    </row>
    <row r="294" spans="1:9" ht="38.25" x14ac:dyDescent="0.2">
      <c r="A294" s="81" t="s">
        <v>293</v>
      </c>
      <c r="B294" s="64"/>
      <c r="C294" s="76" t="s">
        <v>47</v>
      </c>
      <c r="D294" s="41" t="s">
        <v>38</v>
      </c>
      <c r="E294" s="56" t="s">
        <v>294</v>
      </c>
      <c r="F294" s="31"/>
      <c r="G294" s="74">
        <f>G295</f>
        <v>2109.6999999999998</v>
      </c>
      <c r="H294" s="40"/>
      <c r="I294" s="40"/>
    </row>
    <row r="295" spans="1:9" x14ac:dyDescent="0.2">
      <c r="A295" s="81" t="s">
        <v>295</v>
      </c>
      <c r="B295" s="64"/>
      <c r="C295" s="76" t="s">
        <v>47</v>
      </c>
      <c r="D295" s="41" t="s">
        <v>38</v>
      </c>
      <c r="E295" s="56" t="s">
        <v>296</v>
      </c>
      <c r="F295" s="31"/>
      <c r="G295" s="74">
        <f>G296</f>
        <v>2109.6999999999998</v>
      </c>
      <c r="H295" s="40"/>
      <c r="I295" s="40"/>
    </row>
    <row r="296" spans="1:9" x14ac:dyDescent="0.2">
      <c r="A296" s="81" t="s">
        <v>295</v>
      </c>
      <c r="B296" s="64"/>
      <c r="C296" s="76" t="s">
        <v>47</v>
      </c>
      <c r="D296" s="41" t="s">
        <v>38</v>
      </c>
      <c r="E296" s="56" t="s">
        <v>297</v>
      </c>
      <c r="F296" s="31"/>
      <c r="G296" s="74">
        <f>G297</f>
        <v>2109.6999999999998</v>
      </c>
      <c r="H296" s="40"/>
      <c r="I296" s="40"/>
    </row>
    <row r="297" spans="1:9" ht="38.25" x14ac:dyDescent="0.2">
      <c r="A297" s="81" t="s">
        <v>298</v>
      </c>
      <c r="B297" s="64"/>
      <c r="C297" s="76" t="s">
        <v>47</v>
      </c>
      <c r="D297" s="41" t="s">
        <v>38</v>
      </c>
      <c r="E297" s="106" t="s">
        <v>300</v>
      </c>
      <c r="F297" s="31"/>
      <c r="G297" s="74">
        <f>G298</f>
        <v>2109.6999999999998</v>
      </c>
      <c r="H297" s="40"/>
      <c r="I297" s="40"/>
    </row>
    <row r="298" spans="1:9" x14ac:dyDescent="0.2">
      <c r="A298" s="81" t="s">
        <v>299</v>
      </c>
      <c r="B298" s="64"/>
      <c r="C298" s="76" t="s">
        <v>47</v>
      </c>
      <c r="D298" s="41" t="s">
        <v>38</v>
      </c>
      <c r="E298" s="106" t="s">
        <v>300</v>
      </c>
      <c r="F298" s="31">
        <v>262</v>
      </c>
      <c r="G298" s="74">
        <f>2080.2+29.5</f>
        <v>2109.6999999999998</v>
      </c>
      <c r="H298" s="40"/>
      <c r="I298" s="40"/>
    </row>
    <row r="299" spans="1:9" x14ac:dyDescent="0.2">
      <c r="A299" s="79" t="s">
        <v>9</v>
      </c>
      <c r="B299" s="31">
        <v>911</v>
      </c>
      <c r="C299" s="66" t="s">
        <v>40</v>
      </c>
      <c r="D299" s="66" t="s">
        <v>37</v>
      </c>
      <c r="E299" s="31"/>
      <c r="F299" s="31"/>
      <c r="G299" s="67">
        <f>G306+G300</f>
        <v>0</v>
      </c>
      <c r="H299" s="67">
        <f>H306</f>
        <v>10</v>
      </c>
      <c r="I299" s="67">
        <f>I306</f>
        <v>10</v>
      </c>
    </row>
    <row r="300" spans="1:9" x14ac:dyDescent="0.2">
      <c r="A300" s="81" t="s">
        <v>269</v>
      </c>
      <c r="B300" s="31"/>
      <c r="C300" s="66" t="s">
        <v>40</v>
      </c>
      <c r="D300" s="132" t="s">
        <v>45</v>
      </c>
      <c r="E300" s="31"/>
      <c r="F300" s="31"/>
      <c r="G300" s="74">
        <f>G301</f>
        <v>0</v>
      </c>
      <c r="H300" s="67"/>
      <c r="I300" s="67"/>
    </row>
    <row r="301" spans="1:9" hidden="1" x14ac:dyDescent="0.2">
      <c r="A301" s="83" t="s">
        <v>61</v>
      </c>
      <c r="B301" s="64"/>
      <c r="C301" s="76" t="s">
        <v>40</v>
      </c>
      <c r="D301" s="76" t="s">
        <v>45</v>
      </c>
      <c r="E301" s="50" t="s">
        <v>90</v>
      </c>
      <c r="F301" s="31"/>
      <c r="G301" s="74">
        <f>G302</f>
        <v>0</v>
      </c>
      <c r="H301" s="67"/>
      <c r="I301" s="67"/>
    </row>
    <row r="302" spans="1:9" hidden="1" x14ac:dyDescent="0.2">
      <c r="A302" s="83" t="s">
        <v>165</v>
      </c>
      <c r="B302" s="64"/>
      <c r="C302" s="76" t="s">
        <v>40</v>
      </c>
      <c r="D302" s="76" t="s">
        <v>45</v>
      </c>
      <c r="E302" s="50" t="s">
        <v>91</v>
      </c>
      <c r="F302" s="31"/>
      <c r="G302" s="74">
        <f>G303</f>
        <v>0</v>
      </c>
      <c r="H302" s="67"/>
      <c r="I302" s="67"/>
    </row>
    <row r="303" spans="1:9" hidden="1" x14ac:dyDescent="0.2">
      <c r="A303" s="83" t="s">
        <v>165</v>
      </c>
      <c r="B303" s="64"/>
      <c r="C303" s="76" t="s">
        <v>40</v>
      </c>
      <c r="D303" s="76" t="s">
        <v>45</v>
      </c>
      <c r="E303" s="56" t="s">
        <v>107</v>
      </c>
      <c r="F303" s="31"/>
      <c r="G303" s="74">
        <f>G304</f>
        <v>0</v>
      </c>
      <c r="H303" s="67"/>
      <c r="I303" s="67"/>
    </row>
    <row r="304" spans="1:9" ht="25.5" hidden="1" x14ac:dyDescent="0.2">
      <c r="A304" s="81" t="s">
        <v>271</v>
      </c>
      <c r="B304" s="64"/>
      <c r="C304" s="76" t="s">
        <v>40</v>
      </c>
      <c r="D304" s="76" t="s">
        <v>45</v>
      </c>
      <c r="E304" s="56" t="s">
        <v>270</v>
      </c>
      <c r="F304" s="31"/>
      <c r="G304" s="74">
        <f>G305</f>
        <v>0</v>
      </c>
      <c r="H304" s="67"/>
      <c r="I304" s="67"/>
    </row>
    <row r="305" spans="1:9" ht="25.5" hidden="1" x14ac:dyDescent="0.2">
      <c r="A305" s="81" t="s">
        <v>80</v>
      </c>
      <c r="B305" s="64"/>
      <c r="C305" s="76" t="s">
        <v>40</v>
      </c>
      <c r="D305" s="76" t="s">
        <v>45</v>
      </c>
      <c r="E305" s="56" t="s">
        <v>270</v>
      </c>
      <c r="F305" s="37" t="s">
        <v>81</v>
      </c>
      <c r="G305" s="74">
        <v>0</v>
      </c>
      <c r="H305" s="67"/>
      <c r="I305" s="67"/>
    </row>
    <row r="306" spans="1:9" x14ac:dyDescent="0.2">
      <c r="A306" s="81" t="s">
        <v>30</v>
      </c>
      <c r="B306" s="43"/>
      <c r="C306" s="76" t="s">
        <v>40</v>
      </c>
      <c r="D306" s="76" t="s">
        <v>45</v>
      </c>
      <c r="E306" s="77"/>
      <c r="F306" s="77"/>
      <c r="G306" s="70">
        <f>G308+G312</f>
        <v>0</v>
      </c>
      <c r="H306" s="70">
        <f>H308+H312</f>
        <v>10</v>
      </c>
      <c r="I306" s="70">
        <f>I308+I312</f>
        <v>10</v>
      </c>
    </row>
    <row r="307" spans="1:9" ht="25.5" x14ac:dyDescent="0.2">
      <c r="A307" s="83" t="s">
        <v>117</v>
      </c>
      <c r="B307" s="43"/>
      <c r="C307" s="76" t="s">
        <v>40</v>
      </c>
      <c r="D307" s="76" t="s">
        <v>45</v>
      </c>
      <c r="E307" s="56" t="s">
        <v>166</v>
      </c>
      <c r="F307" s="77"/>
      <c r="G307" s="70">
        <f t="shared" ref="G307:I308" si="19">G310</f>
        <v>0</v>
      </c>
      <c r="H307" s="70">
        <f t="shared" si="19"/>
        <v>10</v>
      </c>
      <c r="I307" s="70">
        <f t="shared" si="19"/>
        <v>10</v>
      </c>
    </row>
    <row r="308" spans="1:9" ht="51" x14ac:dyDescent="0.2">
      <c r="A308" s="84" t="s">
        <v>127</v>
      </c>
      <c r="B308" s="39"/>
      <c r="C308" s="76" t="s">
        <v>40</v>
      </c>
      <c r="D308" s="76" t="s">
        <v>45</v>
      </c>
      <c r="E308" s="56" t="s">
        <v>128</v>
      </c>
      <c r="F308" s="76"/>
      <c r="G308" s="70">
        <f t="shared" si="19"/>
        <v>0</v>
      </c>
      <c r="H308" s="70">
        <f t="shared" si="19"/>
        <v>10</v>
      </c>
      <c r="I308" s="70">
        <f t="shared" si="19"/>
        <v>10</v>
      </c>
    </row>
    <row r="309" spans="1:9" ht="25.5" x14ac:dyDescent="0.2">
      <c r="A309" s="83" t="s">
        <v>131</v>
      </c>
      <c r="B309" s="39"/>
      <c r="C309" s="76" t="s">
        <v>40</v>
      </c>
      <c r="D309" s="76" t="s">
        <v>45</v>
      </c>
      <c r="E309" s="56" t="s">
        <v>129</v>
      </c>
      <c r="F309" s="76"/>
      <c r="G309" s="70">
        <f t="shared" ref="G309:I310" si="20">G310</f>
        <v>0</v>
      </c>
      <c r="H309" s="70">
        <f t="shared" si="20"/>
        <v>10</v>
      </c>
      <c r="I309" s="70">
        <f t="shared" si="20"/>
        <v>10</v>
      </c>
    </row>
    <row r="310" spans="1:9" ht="25.5" x14ac:dyDescent="0.2">
      <c r="A310" s="81" t="s">
        <v>10</v>
      </c>
      <c r="B310" s="39"/>
      <c r="C310" s="76" t="s">
        <v>40</v>
      </c>
      <c r="D310" s="76" t="s">
        <v>45</v>
      </c>
      <c r="E310" s="56" t="s">
        <v>130</v>
      </c>
      <c r="F310" s="76"/>
      <c r="G310" s="70">
        <f t="shared" si="20"/>
        <v>0</v>
      </c>
      <c r="H310" s="70">
        <f t="shared" si="20"/>
        <v>10</v>
      </c>
      <c r="I310" s="70">
        <f t="shared" si="20"/>
        <v>10</v>
      </c>
    </row>
    <row r="311" spans="1:9" ht="25.5" x14ac:dyDescent="0.2">
      <c r="A311" s="81" t="s">
        <v>80</v>
      </c>
      <c r="B311" s="64"/>
      <c r="C311" s="76" t="s">
        <v>40</v>
      </c>
      <c r="D311" s="76" t="s">
        <v>45</v>
      </c>
      <c r="E311" s="56" t="s">
        <v>130</v>
      </c>
      <c r="F311" s="37" t="s">
        <v>81</v>
      </c>
      <c r="G311" s="40">
        <v>0</v>
      </c>
      <c r="H311" s="40">
        <v>10</v>
      </c>
      <c r="I311" s="40">
        <v>10</v>
      </c>
    </row>
    <row r="312" spans="1:9" hidden="1" x14ac:dyDescent="0.2">
      <c r="A312" s="83" t="s">
        <v>61</v>
      </c>
      <c r="B312" s="64"/>
      <c r="C312" s="76" t="s">
        <v>40</v>
      </c>
      <c r="D312" s="76" t="s">
        <v>45</v>
      </c>
      <c r="E312" s="50" t="s">
        <v>90</v>
      </c>
      <c r="F312" s="37"/>
      <c r="G312" s="40"/>
      <c r="H312" s="40"/>
      <c r="I312" s="40"/>
    </row>
    <row r="313" spans="1:9" hidden="1" x14ac:dyDescent="0.2">
      <c r="A313" s="83" t="s">
        <v>165</v>
      </c>
      <c r="B313" s="64"/>
      <c r="C313" s="76" t="s">
        <v>40</v>
      </c>
      <c r="D313" s="76" t="s">
        <v>45</v>
      </c>
      <c r="E313" s="50" t="s">
        <v>91</v>
      </c>
      <c r="F313" s="37"/>
      <c r="G313" s="40"/>
      <c r="H313" s="40"/>
      <c r="I313" s="40"/>
    </row>
    <row r="314" spans="1:9" hidden="1" x14ac:dyDescent="0.2">
      <c r="A314" s="83" t="s">
        <v>165</v>
      </c>
      <c r="B314" s="64"/>
      <c r="C314" s="76" t="s">
        <v>40</v>
      </c>
      <c r="D314" s="76" t="s">
        <v>45</v>
      </c>
      <c r="E314" s="56" t="s">
        <v>107</v>
      </c>
      <c r="F314" s="37"/>
      <c r="G314" s="40"/>
      <c r="H314" s="40"/>
      <c r="I314" s="40"/>
    </row>
    <row r="315" spans="1:9" ht="25.5" hidden="1" x14ac:dyDescent="0.2">
      <c r="A315" s="81" t="s">
        <v>10</v>
      </c>
      <c r="B315" s="64"/>
      <c r="C315" s="76" t="s">
        <v>40</v>
      </c>
      <c r="D315" s="76" t="s">
        <v>45</v>
      </c>
      <c r="E315" s="56" t="s">
        <v>213</v>
      </c>
      <c r="F315" s="37"/>
      <c r="G315" s="40"/>
      <c r="H315" s="40"/>
      <c r="I315" s="40"/>
    </row>
    <row r="316" spans="1:9" ht="25.5" hidden="1" x14ac:dyDescent="0.2">
      <c r="A316" s="81" t="s">
        <v>80</v>
      </c>
      <c r="B316" s="64"/>
      <c r="C316" s="76" t="s">
        <v>40</v>
      </c>
      <c r="D316" s="76" t="s">
        <v>45</v>
      </c>
      <c r="E316" s="56" t="s">
        <v>213</v>
      </c>
      <c r="F316" s="41" t="s">
        <v>81</v>
      </c>
      <c r="G316" s="40"/>
      <c r="H316" s="40"/>
      <c r="I316" s="40"/>
    </row>
    <row r="317" spans="1:9" x14ac:dyDescent="0.2">
      <c r="A317" s="78"/>
    </row>
    <row r="318" spans="1:9" x14ac:dyDescent="0.2">
      <c r="A318" s="78"/>
    </row>
    <row r="319" spans="1:9" x14ac:dyDescent="0.2">
      <c r="A319" s="78"/>
    </row>
    <row r="320" spans="1:9" x14ac:dyDescent="0.2">
      <c r="A320" s="78"/>
    </row>
    <row r="321" spans="1:1" x14ac:dyDescent="0.2">
      <c r="A321" s="78"/>
    </row>
    <row r="322" spans="1:1" x14ac:dyDescent="0.2">
      <c r="A322" s="78"/>
    </row>
    <row r="323" spans="1:1" x14ac:dyDescent="0.2">
      <c r="A323" s="78"/>
    </row>
    <row r="324" spans="1:1" x14ac:dyDescent="0.2">
      <c r="A324" s="78"/>
    </row>
    <row r="325" spans="1:1" x14ac:dyDescent="0.2">
      <c r="A325" s="78"/>
    </row>
    <row r="326" spans="1:1" x14ac:dyDescent="0.2">
      <c r="A326" s="78"/>
    </row>
    <row r="327" spans="1:1" x14ac:dyDescent="0.2">
      <c r="A327" s="78"/>
    </row>
    <row r="328" spans="1:1" x14ac:dyDescent="0.2">
      <c r="A328" s="78"/>
    </row>
    <row r="329" spans="1:1" x14ac:dyDescent="0.2">
      <c r="A329" s="78"/>
    </row>
    <row r="330" spans="1:1" x14ac:dyDescent="0.2">
      <c r="A330" s="78"/>
    </row>
    <row r="331" spans="1:1" x14ac:dyDescent="0.2">
      <c r="A331" s="78"/>
    </row>
    <row r="332" spans="1:1" x14ac:dyDescent="0.2">
      <c r="A332" s="78"/>
    </row>
    <row r="333" spans="1:1" x14ac:dyDescent="0.2">
      <c r="A333" s="78"/>
    </row>
    <row r="334" spans="1:1" x14ac:dyDescent="0.2">
      <c r="A334" s="78"/>
    </row>
    <row r="335" spans="1:1" x14ac:dyDescent="0.2">
      <c r="A335" s="78"/>
    </row>
    <row r="336" spans="1:1" x14ac:dyDescent="0.2">
      <c r="A336" s="78"/>
    </row>
    <row r="337" spans="1:1" x14ac:dyDescent="0.2">
      <c r="A337" s="78"/>
    </row>
    <row r="338" spans="1:1" x14ac:dyDescent="0.2">
      <c r="A338" s="78"/>
    </row>
    <row r="339" spans="1:1" x14ac:dyDescent="0.2">
      <c r="A339" s="78"/>
    </row>
    <row r="340" spans="1:1" x14ac:dyDescent="0.2">
      <c r="A340" s="78"/>
    </row>
    <row r="341" spans="1:1" x14ac:dyDescent="0.2">
      <c r="A341" s="78"/>
    </row>
    <row r="342" spans="1:1" x14ac:dyDescent="0.2">
      <c r="A342" s="78"/>
    </row>
    <row r="343" spans="1:1" x14ac:dyDescent="0.2">
      <c r="A343" s="78"/>
    </row>
    <row r="344" spans="1:1" x14ac:dyDescent="0.2">
      <c r="A344" s="78"/>
    </row>
    <row r="345" spans="1:1" x14ac:dyDescent="0.2">
      <c r="A345" s="78"/>
    </row>
    <row r="346" spans="1:1" x14ac:dyDescent="0.2">
      <c r="A346" s="78"/>
    </row>
    <row r="347" spans="1:1" x14ac:dyDescent="0.2">
      <c r="A347" s="78"/>
    </row>
    <row r="348" spans="1:1" x14ac:dyDescent="0.2">
      <c r="A348" s="78"/>
    </row>
    <row r="349" spans="1:1" x14ac:dyDescent="0.2">
      <c r="A349" s="78"/>
    </row>
    <row r="350" spans="1:1" x14ac:dyDescent="0.2">
      <c r="A350" s="78"/>
    </row>
    <row r="351" spans="1:1" x14ac:dyDescent="0.2">
      <c r="A351" s="78"/>
    </row>
    <row r="352" spans="1:1" x14ac:dyDescent="0.2">
      <c r="A352" s="78"/>
    </row>
    <row r="353" spans="1:1" x14ac:dyDescent="0.2">
      <c r="A353" s="78"/>
    </row>
    <row r="354" spans="1:1" x14ac:dyDescent="0.2">
      <c r="A354" s="78"/>
    </row>
    <row r="355" spans="1:1" x14ac:dyDescent="0.2">
      <c r="A355" s="78"/>
    </row>
    <row r="356" spans="1:1" x14ac:dyDescent="0.2">
      <c r="A356" s="78"/>
    </row>
    <row r="357" spans="1:1" x14ac:dyDescent="0.2">
      <c r="A357" s="78"/>
    </row>
    <row r="358" spans="1:1" x14ac:dyDescent="0.2">
      <c r="A358" s="78"/>
    </row>
    <row r="359" spans="1:1" x14ac:dyDescent="0.2">
      <c r="A359" s="78"/>
    </row>
    <row r="360" spans="1:1" x14ac:dyDescent="0.2">
      <c r="A360" s="78"/>
    </row>
    <row r="361" spans="1:1" x14ac:dyDescent="0.2">
      <c r="A361" s="78"/>
    </row>
    <row r="362" spans="1:1" x14ac:dyDescent="0.2">
      <c r="A362" s="78"/>
    </row>
    <row r="363" spans="1:1" x14ac:dyDescent="0.2">
      <c r="A363" s="78"/>
    </row>
    <row r="364" spans="1:1" x14ac:dyDescent="0.2">
      <c r="A364" s="78"/>
    </row>
    <row r="365" spans="1:1" x14ac:dyDescent="0.2">
      <c r="A365" s="78"/>
    </row>
    <row r="366" spans="1:1" x14ac:dyDescent="0.2">
      <c r="A366" s="78"/>
    </row>
    <row r="367" spans="1:1" x14ac:dyDescent="0.2">
      <c r="A367" s="78"/>
    </row>
    <row r="368" spans="1:1" x14ac:dyDescent="0.2">
      <c r="A368" s="78"/>
    </row>
    <row r="369" spans="1:1" x14ac:dyDescent="0.2">
      <c r="A369" s="78"/>
    </row>
    <row r="370" spans="1:1" x14ac:dyDescent="0.2">
      <c r="A370" s="78"/>
    </row>
    <row r="371" spans="1:1" x14ac:dyDescent="0.2">
      <c r="A371" s="78"/>
    </row>
    <row r="372" spans="1:1" x14ac:dyDescent="0.2">
      <c r="A372" s="78"/>
    </row>
    <row r="373" spans="1:1" x14ac:dyDescent="0.2">
      <c r="A373" s="78"/>
    </row>
    <row r="374" spans="1:1" x14ac:dyDescent="0.2">
      <c r="A374" s="78"/>
    </row>
    <row r="375" spans="1:1" x14ac:dyDescent="0.2">
      <c r="A375" s="78"/>
    </row>
    <row r="376" spans="1:1" x14ac:dyDescent="0.2">
      <c r="A376" s="78"/>
    </row>
    <row r="377" spans="1:1" x14ac:dyDescent="0.2">
      <c r="A377" s="78"/>
    </row>
    <row r="378" spans="1:1" x14ac:dyDescent="0.2">
      <c r="A378" s="78"/>
    </row>
    <row r="379" spans="1:1" x14ac:dyDescent="0.2">
      <c r="A379" s="78"/>
    </row>
    <row r="380" spans="1:1" x14ac:dyDescent="0.2">
      <c r="A380" s="78"/>
    </row>
    <row r="381" spans="1:1" x14ac:dyDescent="0.2">
      <c r="A381" s="78"/>
    </row>
    <row r="382" spans="1:1" x14ac:dyDescent="0.2">
      <c r="A382" s="78"/>
    </row>
    <row r="383" spans="1:1" x14ac:dyDescent="0.2">
      <c r="A383" s="78"/>
    </row>
    <row r="384" spans="1:1" x14ac:dyDescent="0.2">
      <c r="A384" s="78"/>
    </row>
    <row r="385" spans="1:1" x14ac:dyDescent="0.2">
      <c r="A385" s="78"/>
    </row>
    <row r="386" spans="1:1" x14ac:dyDescent="0.2">
      <c r="A386" s="78"/>
    </row>
    <row r="387" spans="1:1" x14ac:dyDescent="0.2">
      <c r="A387" s="78"/>
    </row>
    <row r="388" spans="1:1" x14ac:dyDescent="0.2">
      <c r="A388" s="78"/>
    </row>
    <row r="389" spans="1:1" x14ac:dyDescent="0.2">
      <c r="A389" s="78"/>
    </row>
    <row r="390" spans="1:1" x14ac:dyDescent="0.2">
      <c r="A390" s="78"/>
    </row>
    <row r="391" spans="1:1" x14ac:dyDescent="0.2">
      <c r="A391" s="78"/>
    </row>
    <row r="392" spans="1:1" x14ac:dyDescent="0.2">
      <c r="A392" s="78"/>
    </row>
    <row r="393" spans="1:1" x14ac:dyDescent="0.2">
      <c r="A393" s="78"/>
    </row>
    <row r="394" spans="1:1" x14ac:dyDescent="0.2">
      <c r="A394" s="78"/>
    </row>
    <row r="395" spans="1:1" x14ac:dyDescent="0.2">
      <c r="A395" s="78"/>
    </row>
    <row r="396" spans="1:1" x14ac:dyDescent="0.2">
      <c r="A396" s="78"/>
    </row>
    <row r="397" spans="1:1" x14ac:dyDescent="0.2">
      <c r="A397" s="78"/>
    </row>
    <row r="398" spans="1:1" x14ac:dyDescent="0.2">
      <c r="A398" s="78"/>
    </row>
    <row r="399" spans="1:1" x14ac:dyDescent="0.2">
      <c r="A399" s="78"/>
    </row>
    <row r="400" spans="1:1" x14ac:dyDescent="0.2">
      <c r="A400" s="78"/>
    </row>
    <row r="401" spans="1:1" x14ac:dyDescent="0.2">
      <c r="A401" s="78"/>
    </row>
    <row r="402" spans="1:1" x14ac:dyDescent="0.2">
      <c r="A402" s="78"/>
    </row>
    <row r="403" spans="1:1" x14ac:dyDescent="0.2">
      <c r="A403" s="78"/>
    </row>
    <row r="404" spans="1:1" x14ac:dyDescent="0.2">
      <c r="A404" s="78"/>
    </row>
    <row r="405" spans="1:1" x14ac:dyDescent="0.2">
      <c r="A405" s="78"/>
    </row>
    <row r="406" spans="1:1" x14ac:dyDescent="0.2">
      <c r="A406" s="78"/>
    </row>
    <row r="407" spans="1:1" x14ac:dyDescent="0.2">
      <c r="A407" s="78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2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0" width="12.140625" style="1" customWidth="1"/>
    <col min="11" max="11" width="10.42578125" style="1" customWidth="1"/>
    <col min="12" max="16384" width="9.140625" style="1"/>
  </cols>
  <sheetData>
    <row r="1" spans="1:12" x14ac:dyDescent="0.2">
      <c r="I1" s="17" t="s">
        <v>243</v>
      </c>
      <c r="J1" s="19"/>
      <c r="K1" s="19"/>
      <c r="L1" s="19"/>
    </row>
    <row r="2" spans="1:12" x14ac:dyDescent="0.2">
      <c r="I2" s="18" t="s">
        <v>168</v>
      </c>
      <c r="J2" s="20"/>
      <c r="K2" s="20"/>
      <c r="L2" s="20"/>
    </row>
    <row r="3" spans="1:12" x14ac:dyDescent="0.2">
      <c r="I3" s="18" t="s">
        <v>169</v>
      </c>
      <c r="J3" s="20"/>
      <c r="K3" s="20"/>
      <c r="L3" s="20"/>
    </row>
    <row r="4" spans="1:12" x14ac:dyDescent="0.2">
      <c r="I4" s="18" t="s">
        <v>170</v>
      </c>
      <c r="J4" s="20"/>
      <c r="K4" s="20"/>
      <c r="L4" s="20"/>
    </row>
    <row r="5" spans="1:12" ht="15.75" x14ac:dyDescent="0.25">
      <c r="I5" s="119" t="s">
        <v>339</v>
      </c>
      <c r="J5" s="94"/>
      <c r="K5" s="94"/>
      <c r="L5" s="20"/>
    </row>
    <row r="6" spans="1:12" ht="75" customHeight="1" x14ac:dyDescent="0.25">
      <c r="A6" s="162" t="s">
        <v>268</v>
      </c>
      <c r="B6" s="162"/>
      <c r="C6" s="162"/>
      <c r="D6" s="162"/>
      <c r="E6" s="162"/>
      <c r="F6" s="162"/>
      <c r="G6" s="162"/>
      <c r="H6" s="162"/>
      <c r="I6" s="162"/>
    </row>
    <row r="7" spans="1:12" x14ac:dyDescent="0.2">
      <c r="I7" s="21" t="s">
        <v>0</v>
      </c>
    </row>
    <row r="9" spans="1:12" x14ac:dyDescent="0.2">
      <c r="A9" s="22" t="s">
        <v>1</v>
      </c>
      <c r="B9" s="22" t="s">
        <v>49</v>
      </c>
      <c r="C9" s="22" t="s">
        <v>2</v>
      </c>
      <c r="D9" s="22" t="s">
        <v>3</v>
      </c>
      <c r="E9" s="22" t="s">
        <v>4</v>
      </c>
      <c r="F9" s="23" t="s">
        <v>5</v>
      </c>
      <c r="G9" s="24">
        <v>2019</v>
      </c>
      <c r="H9" s="24">
        <v>2020</v>
      </c>
      <c r="I9" s="24">
        <v>2021</v>
      </c>
    </row>
    <row r="10" spans="1:12" x14ac:dyDescent="0.2">
      <c r="A10" s="25"/>
      <c r="B10" s="25"/>
      <c r="C10" s="25"/>
      <c r="D10" s="25"/>
      <c r="E10" s="25"/>
      <c r="F10" s="26"/>
      <c r="G10" s="24" t="s">
        <v>6</v>
      </c>
      <c r="H10" s="24" t="s">
        <v>6</v>
      </c>
      <c r="I10" s="24" t="s">
        <v>6</v>
      </c>
      <c r="J10" s="105"/>
      <c r="K10" s="105"/>
      <c r="L10" s="105"/>
    </row>
    <row r="11" spans="1:12" ht="15" x14ac:dyDescent="0.25">
      <c r="A11" s="80" t="s">
        <v>267</v>
      </c>
      <c r="B11" s="27">
        <v>911</v>
      </c>
      <c r="C11" s="28" t="s">
        <v>15</v>
      </c>
      <c r="D11" s="28"/>
      <c r="E11" s="28"/>
      <c r="F11" s="28" t="s">
        <v>15</v>
      </c>
      <c r="G11" s="29">
        <f>G41+G34++G118+G130+G172+G298+G254+G234+G166+G102+G305+G285+G241+G89+G263+G28+G13+G247</f>
        <v>109495.45999999999</v>
      </c>
      <c r="H11" s="29">
        <f>H41+H34++H118+H130+H172+H298+H254+H234+H166+H102+H305+H285+H241+H89+H263+H28+H13+H247</f>
        <v>33998.273999999998</v>
      </c>
      <c r="I11" s="29">
        <f>I41+I34++I118+I130+I172+I298+I254+I234+I166+I102+I305+I285</f>
        <v>25562.913999999997</v>
      </c>
      <c r="J11" s="95"/>
      <c r="K11" s="96"/>
      <c r="L11" s="96"/>
    </row>
    <row r="12" spans="1:12" ht="15" x14ac:dyDescent="0.25">
      <c r="A12" s="79" t="s">
        <v>257</v>
      </c>
      <c r="B12" s="27"/>
      <c r="C12" s="28"/>
      <c r="D12" s="28"/>
      <c r="E12" s="28"/>
      <c r="F12" s="28"/>
      <c r="G12" s="29">
        <f>G34+G41+G102+G130+G166+G28+G13</f>
        <v>71897</v>
      </c>
      <c r="H12" s="29">
        <f>H34+H41+H102+H130+H166+H28+H13</f>
        <v>20239.940000000002</v>
      </c>
      <c r="I12" s="29">
        <f>I34+I41+I102+I130+I166</f>
        <v>12148.1</v>
      </c>
      <c r="J12" s="32"/>
      <c r="K12" s="105"/>
      <c r="L12" s="105"/>
    </row>
    <row r="13" spans="1:12" ht="39" x14ac:dyDescent="0.25">
      <c r="A13" s="81" t="s">
        <v>307</v>
      </c>
      <c r="B13" s="27"/>
      <c r="C13" s="41" t="s">
        <v>308</v>
      </c>
      <c r="D13" s="42" t="s">
        <v>45</v>
      </c>
      <c r="E13" s="42" t="s">
        <v>36</v>
      </c>
      <c r="F13" s="37"/>
      <c r="G13" s="40">
        <f>G14</f>
        <v>54133.399999999994</v>
      </c>
      <c r="H13" s="40">
        <f>H14</f>
        <v>8302.1</v>
      </c>
      <c r="I13" s="29"/>
      <c r="J13" s="96"/>
      <c r="K13" s="96"/>
      <c r="L13" s="96"/>
    </row>
    <row r="14" spans="1:12" ht="39" x14ac:dyDescent="0.25">
      <c r="A14" s="81" t="s">
        <v>307</v>
      </c>
      <c r="B14" s="27"/>
      <c r="C14" s="41" t="s">
        <v>309</v>
      </c>
      <c r="D14" s="42" t="s">
        <v>45</v>
      </c>
      <c r="E14" s="42" t="s">
        <v>36</v>
      </c>
      <c r="F14" s="37"/>
      <c r="G14" s="40">
        <f>G15</f>
        <v>54133.399999999994</v>
      </c>
      <c r="H14" s="40">
        <f>H15</f>
        <v>8302.1</v>
      </c>
      <c r="I14" s="29"/>
      <c r="J14" s="96"/>
      <c r="K14" s="96"/>
      <c r="L14" s="96"/>
    </row>
    <row r="15" spans="1:12" ht="26.25" x14ac:dyDescent="0.25">
      <c r="A15" s="81" t="s">
        <v>312</v>
      </c>
      <c r="B15" s="27"/>
      <c r="C15" s="41" t="s">
        <v>310</v>
      </c>
      <c r="D15" s="42" t="s">
        <v>45</v>
      </c>
      <c r="E15" s="42" t="s">
        <v>36</v>
      </c>
      <c r="F15" s="37"/>
      <c r="G15" s="40">
        <f>G16+G19+G22</f>
        <v>54133.399999999994</v>
      </c>
      <c r="H15" s="40">
        <f>H16+H19+H22</f>
        <v>8302.1</v>
      </c>
      <c r="I15" s="29"/>
      <c r="J15" s="96"/>
      <c r="K15" s="96"/>
      <c r="L15" s="96"/>
    </row>
    <row r="16" spans="1:12" ht="26.25" x14ac:dyDescent="0.25">
      <c r="A16" s="81" t="s">
        <v>313</v>
      </c>
      <c r="B16" s="27"/>
      <c r="C16" s="41" t="s">
        <v>311</v>
      </c>
      <c r="D16" s="42" t="s">
        <v>45</v>
      </c>
      <c r="E16" s="42" t="s">
        <v>36</v>
      </c>
      <c r="F16" s="37"/>
      <c r="G16" s="40">
        <f>G17+G18</f>
        <v>32432.3</v>
      </c>
      <c r="H16" s="29"/>
      <c r="I16" s="29"/>
      <c r="J16" s="96"/>
      <c r="K16" s="96"/>
      <c r="L16" s="96"/>
    </row>
    <row r="17" spans="1:12" ht="15" x14ac:dyDescent="0.25">
      <c r="A17" s="84" t="s">
        <v>306</v>
      </c>
      <c r="B17" s="27"/>
      <c r="C17" s="41" t="s">
        <v>311</v>
      </c>
      <c r="D17" s="42" t="s">
        <v>45</v>
      </c>
      <c r="E17" s="42" t="s">
        <v>36</v>
      </c>
      <c r="F17" s="41" t="s">
        <v>305</v>
      </c>
      <c r="G17" s="40">
        <f>'6'!G144</f>
        <v>30771.399999999998</v>
      </c>
      <c r="H17" s="29"/>
      <c r="I17" s="29"/>
      <c r="J17" s="96"/>
      <c r="K17" s="96"/>
      <c r="L17" s="96"/>
    </row>
    <row r="18" spans="1:12" ht="15" x14ac:dyDescent="0.25">
      <c r="A18" s="84" t="s">
        <v>79</v>
      </c>
      <c r="B18" s="27"/>
      <c r="C18" s="41" t="s">
        <v>311</v>
      </c>
      <c r="D18" s="42" t="s">
        <v>45</v>
      </c>
      <c r="E18" s="42" t="s">
        <v>36</v>
      </c>
      <c r="F18" s="41" t="s">
        <v>210</v>
      </c>
      <c r="G18" s="40">
        <f>'6'!G145</f>
        <v>1660.9</v>
      </c>
      <c r="H18" s="29"/>
      <c r="I18" s="29"/>
      <c r="J18" s="96"/>
      <c r="K18" s="96"/>
      <c r="L18" s="96"/>
    </row>
    <row r="19" spans="1:12" ht="15" x14ac:dyDescent="0.25">
      <c r="A19" s="81" t="s">
        <v>315</v>
      </c>
      <c r="B19" s="27"/>
      <c r="C19" s="41" t="s">
        <v>314</v>
      </c>
      <c r="D19" s="42" t="s">
        <v>45</v>
      </c>
      <c r="E19" s="42" t="s">
        <v>36</v>
      </c>
      <c r="F19" s="37"/>
      <c r="G19" s="40">
        <f>G20+G21</f>
        <v>18507.400000000001</v>
      </c>
      <c r="H19" s="29"/>
      <c r="I19" s="29"/>
      <c r="J19" s="96"/>
      <c r="K19" s="96"/>
      <c r="L19" s="96"/>
    </row>
    <row r="20" spans="1:12" ht="15" x14ac:dyDescent="0.25">
      <c r="A20" s="84" t="s">
        <v>306</v>
      </c>
      <c r="B20" s="27"/>
      <c r="C20" s="41" t="s">
        <v>314</v>
      </c>
      <c r="D20" s="42" t="s">
        <v>45</v>
      </c>
      <c r="E20" s="42" t="s">
        <v>36</v>
      </c>
      <c r="F20" s="41" t="s">
        <v>305</v>
      </c>
      <c r="G20" s="40">
        <f>'6'!G147</f>
        <v>17813.300000000003</v>
      </c>
      <c r="H20" s="29"/>
      <c r="I20" s="29"/>
      <c r="J20" s="96"/>
      <c r="K20" s="96"/>
      <c r="L20" s="96"/>
    </row>
    <row r="21" spans="1:12" ht="15" x14ac:dyDescent="0.25">
      <c r="A21" s="84" t="s">
        <v>79</v>
      </c>
      <c r="B21" s="27"/>
      <c r="C21" s="41" t="s">
        <v>314</v>
      </c>
      <c r="D21" s="42" t="s">
        <v>45</v>
      </c>
      <c r="E21" s="42" t="s">
        <v>36</v>
      </c>
      <c r="F21" s="41" t="s">
        <v>210</v>
      </c>
      <c r="G21" s="40">
        <f>'6'!G148</f>
        <v>694.1</v>
      </c>
      <c r="H21" s="29"/>
      <c r="I21" s="29"/>
      <c r="J21" s="96"/>
      <c r="K21" s="96"/>
      <c r="L21" s="96"/>
    </row>
    <row r="22" spans="1:12" ht="25.5" x14ac:dyDescent="0.2">
      <c r="A22" s="81" t="s">
        <v>312</v>
      </c>
      <c r="B22" s="68"/>
      <c r="C22" s="41" t="s">
        <v>330</v>
      </c>
      <c r="D22" s="42" t="s">
        <v>45</v>
      </c>
      <c r="E22" s="42" t="s">
        <v>36</v>
      </c>
      <c r="F22" s="41"/>
      <c r="G22" s="40">
        <f>G23+G27</f>
        <v>3193.7</v>
      </c>
      <c r="H22" s="40">
        <f>H23</f>
        <v>8302.1</v>
      </c>
      <c r="I22" s="40"/>
      <c r="J22" s="96"/>
      <c r="K22" s="96"/>
      <c r="L22" s="96"/>
    </row>
    <row r="23" spans="1:12" x14ac:dyDescent="0.2">
      <c r="A23" s="84" t="s">
        <v>306</v>
      </c>
      <c r="B23" s="68"/>
      <c r="C23" s="41" t="s">
        <v>331</v>
      </c>
      <c r="D23" s="42" t="s">
        <v>45</v>
      </c>
      <c r="E23" s="42" t="s">
        <v>36</v>
      </c>
      <c r="F23" s="41" t="s">
        <v>305</v>
      </c>
      <c r="G23" s="40">
        <f>'6'!G150</f>
        <v>3069.7</v>
      </c>
      <c r="H23" s="40">
        <v>8302.1</v>
      </c>
      <c r="I23" s="40"/>
      <c r="J23" s="96"/>
      <c r="K23" s="96"/>
      <c r="L23" s="96"/>
    </row>
    <row r="24" spans="1:12" ht="15" hidden="1" x14ac:dyDescent="0.25">
      <c r="A24" s="79"/>
      <c r="B24" s="27"/>
      <c r="C24" s="28"/>
      <c r="D24" s="28"/>
      <c r="E24" s="28"/>
      <c r="F24" s="28"/>
      <c r="G24" s="29"/>
      <c r="H24" s="29"/>
      <c r="I24" s="29"/>
      <c r="J24" s="96"/>
      <c r="K24" s="96"/>
      <c r="L24" s="96"/>
    </row>
    <row r="25" spans="1:12" ht="15" hidden="1" x14ac:dyDescent="0.25">
      <c r="A25" s="79"/>
      <c r="B25" s="27"/>
      <c r="C25" s="28"/>
      <c r="D25" s="28"/>
      <c r="E25" s="28"/>
      <c r="F25" s="28"/>
      <c r="G25" s="29"/>
      <c r="H25" s="29"/>
      <c r="I25" s="29"/>
      <c r="J25" s="96"/>
      <c r="K25" s="96"/>
      <c r="L25" s="96"/>
    </row>
    <row r="26" spans="1:12" ht="15" hidden="1" x14ac:dyDescent="0.25">
      <c r="A26" s="79"/>
      <c r="B26" s="27"/>
      <c r="C26" s="28"/>
      <c r="D26" s="28"/>
      <c r="E26" s="28"/>
      <c r="F26" s="28"/>
      <c r="G26" s="29"/>
      <c r="H26" s="29"/>
      <c r="I26" s="29"/>
      <c r="J26" s="96"/>
      <c r="K26" s="96"/>
      <c r="L26" s="96"/>
    </row>
    <row r="27" spans="1:12" ht="15" x14ac:dyDescent="0.25">
      <c r="A27" s="84" t="s">
        <v>79</v>
      </c>
      <c r="B27" s="27"/>
      <c r="C27" s="41" t="s">
        <v>331</v>
      </c>
      <c r="D27" s="42" t="s">
        <v>45</v>
      </c>
      <c r="E27" s="42" t="s">
        <v>36</v>
      </c>
      <c r="F27" s="28">
        <v>850</v>
      </c>
      <c r="G27" s="134">
        <f>'6'!G151</f>
        <v>124</v>
      </c>
      <c r="H27" s="29"/>
      <c r="I27" s="29"/>
      <c r="J27" s="96"/>
      <c r="K27" s="96"/>
      <c r="L27" s="96"/>
    </row>
    <row r="28" spans="1:12" ht="38.25" x14ac:dyDescent="0.2">
      <c r="A28" s="65" t="s">
        <v>293</v>
      </c>
      <c r="B28" s="93"/>
      <c r="C28" s="93" t="s">
        <v>294</v>
      </c>
      <c r="D28" s="77">
        <v>10</v>
      </c>
      <c r="E28" s="113" t="s">
        <v>38</v>
      </c>
      <c r="F28" s="93"/>
      <c r="G28" s="115">
        <f>G29</f>
        <v>2109.6999999999998</v>
      </c>
      <c r="H28" s="93"/>
      <c r="I28" s="93"/>
      <c r="J28" s="96"/>
      <c r="K28" s="96"/>
      <c r="L28" s="96"/>
    </row>
    <row r="29" spans="1:12" x14ac:dyDescent="0.2">
      <c r="A29" s="65" t="s">
        <v>292</v>
      </c>
      <c r="B29" s="93"/>
      <c r="C29" s="93" t="s">
        <v>294</v>
      </c>
      <c r="D29" s="77">
        <v>10</v>
      </c>
      <c r="E29" s="113" t="s">
        <v>38</v>
      </c>
      <c r="F29" s="93"/>
      <c r="G29" s="115">
        <f>G30</f>
        <v>2109.6999999999998</v>
      </c>
      <c r="H29" s="93"/>
      <c r="I29" s="93"/>
      <c r="J29" s="96"/>
      <c r="K29" s="96"/>
      <c r="L29" s="96"/>
    </row>
    <row r="30" spans="1:12" x14ac:dyDescent="0.2">
      <c r="A30" s="93" t="s">
        <v>295</v>
      </c>
      <c r="B30" s="93"/>
      <c r="C30" s="93" t="s">
        <v>296</v>
      </c>
      <c r="D30" s="77">
        <v>10</v>
      </c>
      <c r="E30" s="113" t="s">
        <v>38</v>
      </c>
      <c r="F30" s="93"/>
      <c r="G30" s="115">
        <f>G31</f>
        <v>2109.6999999999998</v>
      </c>
      <c r="H30" s="93"/>
      <c r="I30" s="93"/>
      <c r="J30" s="96"/>
      <c r="K30" s="96"/>
      <c r="L30" s="96"/>
    </row>
    <row r="31" spans="1:12" x14ac:dyDescent="0.2">
      <c r="A31" s="93" t="s">
        <v>295</v>
      </c>
      <c r="B31" s="93"/>
      <c r="C31" s="93" t="s">
        <v>297</v>
      </c>
      <c r="D31" s="77">
        <v>10</v>
      </c>
      <c r="E31" s="113" t="s">
        <v>38</v>
      </c>
      <c r="F31" s="93"/>
      <c r="G31" s="115">
        <f>G32</f>
        <v>2109.6999999999998</v>
      </c>
      <c r="H31" s="93"/>
      <c r="I31" s="93"/>
      <c r="J31" s="96"/>
      <c r="K31" s="96"/>
      <c r="L31" s="96"/>
    </row>
    <row r="32" spans="1:12" x14ac:dyDescent="0.2">
      <c r="A32" s="93" t="s">
        <v>298</v>
      </c>
      <c r="B32" s="93"/>
      <c r="C32" s="106" t="s">
        <v>300</v>
      </c>
      <c r="D32" s="77">
        <v>10</v>
      </c>
      <c r="E32" s="113" t="s">
        <v>38</v>
      </c>
      <c r="F32" s="93"/>
      <c r="G32" s="115">
        <f>G33</f>
        <v>2109.6999999999998</v>
      </c>
      <c r="H32" s="93"/>
      <c r="I32" s="93"/>
      <c r="J32" s="96"/>
      <c r="K32" s="96"/>
      <c r="L32" s="96"/>
    </row>
    <row r="33" spans="1:12" x14ac:dyDescent="0.2">
      <c r="A33" s="65" t="s">
        <v>299</v>
      </c>
      <c r="B33" s="93"/>
      <c r="C33" s="106" t="s">
        <v>300</v>
      </c>
      <c r="D33" s="77">
        <v>10</v>
      </c>
      <c r="E33" s="113" t="s">
        <v>38</v>
      </c>
      <c r="F33" s="93">
        <v>262</v>
      </c>
      <c r="G33" s="115">
        <f>2080.2+29.5</f>
        <v>2109.6999999999998</v>
      </c>
      <c r="H33" s="116"/>
      <c r="I33" s="93"/>
      <c r="J33" s="96"/>
      <c r="K33" s="96"/>
      <c r="L33" s="96"/>
    </row>
    <row r="34" spans="1:12" ht="60.75" customHeight="1" x14ac:dyDescent="0.25">
      <c r="A34" s="108" t="s">
        <v>103</v>
      </c>
      <c r="B34" s="62"/>
      <c r="C34" s="109" t="s">
        <v>104</v>
      </c>
      <c r="D34" s="34"/>
      <c r="E34" s="34"/>
      <c r="F34" s="34"/>
      <c r="G34" s="29">
        <f t="shared" ref="G34:I39" si="0">G35</f>
        <v>50.199999999999989</v>
      </c>
      <c r="H34" s="29">
        <f t="shared" si="0"/>
        <v>189.54</v>
      </c>
      <c r="I34" s="29">
        <f t="shared" si="0"/>
        <v>191.9</v>
      </c>
      <c r="J34" s="96"/>
      <c r="K34" s="96"/>
      <c r="L34" s="96"/>
    </row>
    <row r="35" spans="1:12" ht="29.25" x14ac:dyDescent="0.25">
      <c r="A35" s="80" t="s">
        <v>32</v>
      </c>
      <c r="B35" s="31">
        <v>911</v>
      </c>
      <c r="C35" s="110"/>
      <c r="D35" s="34" t="s">
        <v>38</v>
      </c>
      <c r="E35" s="34" t="s">
        <v>37</v>
      </c>
      <c r="F35" s="34"/>
      <c r="G35" s="67">
        <f t="shared" si="0"/>
        <v>50.199999999999989</v>
      </c>
      <c r="H35" s="67">
        <f t="shared" si="0"/>
        <v>189.54</v>
      </c>
      <c r="I35" s="67">
        <f t="shared" si="0"/>
        <v>191.9</v>
      </c>
      <c r="J35" s="96"/>
      <c r="K35" s="96"/>
      <c r="L35" s="96"/>
    </row>
    <row r="36" spans="1:12" ht="27.75" customHeight="1" x14ac:dyDescent="0.2">
      <c r="A36" s="81" t="s">
        <v>31</v>
      </c>
      <c r="B36" s="36"/>
      <c r="C36" s="41"/>
      <c r="D36" s="41" t="s">
        <v>38</v>
      </c>
      <c r="E36" s="41" t="s">
        <v>43</v>
      </c>
      <c r="F36" s="41"/>
      <c r="G36" s="40">
        <f t="shared" si="0"/>
        <v>50.199999999999989</v>
      </c>
      <c r="H36" s="40">
        <f t="shared" si="0"/>
        <v>189.54</v>
      </c>
      <c r="I36" s="40">
        <f t="shared" si="0"/>
        <v>191.9</v>
      </c>
      <c r="J36" s="30"/>
    </row>
    <row r="37" spans="1:12" ht="30" customHeight="1" x14ac:dyDescent="0.2">
      <c r="A37" s="83" t="s">
        <v>222</v>
      </c>
      <c r="B37" s="50"/>
      <c r="C37" s="56" t="s">
        <v>105</v>
      </c>
      <c r="D37" s="37" t="s">
        <v>38</v>
      </c>
      <c r="E37" s="37" t="s">
        <v>43</v>
      </c>
      <c r="F37" s="37"/>
      <c r="G37" s="40">
        <f t="shared" si="0"/>
        <v>50.199999999999989</v>
      </c>
      <c r="H37" s="40">
        <f t="shared" si="0"/>
        <v>189.54</v>
      </c>
      <c r="I37" s="40">
        <f t="shared" si="0"/>
        <v>191.9</v>
      </c>
      <c r="J37" s="30"/>
    </row>
    <row r="38" spans="1:12" ht="51" x14ac:dyDescent="0.2">
      <c r="A38" s="83" t="s">
        <v>197</v>
      </c>
      <c r="B38" s="43"/>
      <c r="C38" s="56" t="s">
        <v>106</v>
      </c>
      <c r="D38" s="37" t="s">
        <v>38</v>
      </c>
      <c r="E38" s="37" t="s">
        <v>43</v>
      </c>
      <c r="F38" s="37"/>
      <c r="G38" s="40">
        <f t="shared" si="0"/>
        <v>50.199999999999989</v>
      </c>
      <c r="H38" s="40">
        <f t="shared" si="0"/>
        <v>189.54</v>
      </c>
      <c r="I38" s="40">
        <f t="shared" si="0"/>
        <v>191.9</v>
      </c>
      <c r="J38" s="30"/>
    </row>
    <row r="39" spans="1:12" x14ac:dyDescent="0.2">
      <c r="A39" s="83" t="s">
        <v>173</v>
      </c>
      <c r="B39" s="43"/>
      <c r="C39" s="56" t="s">
        <v>142</v>
      </c>
      <c r="D39" s="37" t="s">
        <v>38</v>
      </c>
      <c r="E39" s="37" t="s">
        <v>43</v>
      </c>
      <c r="F39" s="37"/>
      <c r="G39" s="40">
        <f t="shared" si="0"/>
        <v>50.199999999999989</v>
      </c>
      <c r="H39" s="40">
        <f t="shared" si="0"/>
        <v>189.54</v>
      </c>
      <c r="I39" s="40">
        <f t="shared" si="0"/>
        <v>191.9</v>
      </c>
      <c r="J39" s="30"/>
    </row>
    <row r="40" spans="1:12" ht="25.5" x14ac:dyDescent="0.2">
      <c r="A40" s="81" t="s">
        <v>80</v>
      </c>
      <c r="B40" s="43"/>
      <c r="C40" s="56" t="s">
        <v>142</v>
      </c>
      <c r="D40" s="37" t="s">
        <v>38</v>
      </c>
      <c r="E40" s="37" t="s">
        <v>43</v>
      </c>
      <c r="F40" s="42" t="s">
        <v>81</v>
      </c>
      <c r="G40" s="40">
        <f>'6'!G88</f>
        <v>50.199999999999989</v>
      </c>
      <c r="H40" s="40">
        <f>'6'!H88+0.04</f>
        <v>189.54</v>
      </c>
      <c r="I40" s="40">
        <f>'6'!I88</f>
        <v>191.9</v>
      </c>
      <c r="J40" s="30"/>
    </row>
    <row r="41" spans="1:12" ht="42.75" x14ac:dyDescent="0.25">
      <c r="A41" s="108" t="s">
        <v>117</v>
      </c>
      <c r="B41" s="27"/>
      <c r="C41" s="109" t="s">
        <v>113</v>
      </c>
      <c r="D41" s="27"/>
      <c r="E41" s="27"/>
      <c r="F41" s="27"/>
      <c r="G41" s="29">
        <f>G42+G47+G83</f>
        <v>6319.7</v>
      </c>
      <c r="H41" s="29">
        <f>H42+H47+H83</f>
        <v>5380</v>
      </c>
      <c r="I41" s="29">
        <f>I42+I47+I83</f>
        <v>5385.5</v>
      </c>
      <c r="J41" s="30"/>
    </row>
    <row r="42" spans="1:12" x14ac:dyDescent="0.2">
      <c r="A42" s="79" t="s">
        <v>248</v>
      </c>
      <c r="B42" s="39"/>
      <c r="C42" s="56"/>
      <c r="D42" s="66" t="s">
        <v>45</v>
      </c>
      <c r="E42" s="66" t="s">
        <v>45</v>
      </c>
      <c r="F42" s="37"/>
      <c r="G42" s="40">
        <f t="shared" ref="G42:I45" si="1">G43</f>
        <v>35.200000000000003</v>
      </c>
      <c r="H42" s="40">
        <f>H43</f>
        <v>130</v>
      </c>
      <c r="I42" s="40">
        <f>I43</f>
        <v>130</v>
      </c>
      <c r="J42" s="30"/>
      <c r="K42" s="30"/>
      <c r="L42" s="30"/>
    </row>
    <row r="43" spans="1:12" ht="45.75" customHeight="1" x14ac:dyDescent="0.25">
      <c r="A43" s="111" t="s">
        <v>164</v>
      </c>
      <c r="B43" s="39"/>
      <c r="C43" s="56" t="s">
        <v>133</v>
      </c>
      <c r="D43" s="41" t="s">
        <v>45</v>
      </c>
      <c r="E43" s="41" t="s">
        <v>45</v>
      </c>
      <c r="F43" s="44" t="s">
        <v>15</v>
      </c>
      <c r="G43" s="40">
        <f t="shared" si="1"/>
        <v>35.200000000000003</v>
      </c>
      <c r="H43" s="40">
        <f t="shared" si="1"/>
        <v>130</v>
      </c>
      <c r="I43" s="40">
        <f t="shared" si="1"/>
        <v>130</v>
      </c>
      <c r="J43" s="30"/>
    </row>
    <row r="44" spans="1:12" ht="25.5" x14ac:dyDescent="0.2">
      <c r="A44" s="83" t="s">
        <v>138</v>
      </c>
      <c r="B44" s="39"/>
      <c r="C44" s="56" t="s">
        <v>134</v>
      </c>
      <c r="D44" s="41" t="s">
        <v>45</v>
      </c>
      <c r="E44" s="41" t="s">
        <v>45</v>
      </c>
      <c r="F44" s="44" t="s">
        <v>15</v>
      </c>
      <c r="G44" s="40">
        <f t="shared" si="1"/>
        <v>35.200000000000003</v>
      </c>
      <c r="H44" s="40">
        <f t="shared" si="1"/>
        <v>130</v>
      </c>
      <c r="I44" s="40">
        <f t="shared" si="1"/>
        <v>130</v>
      </c>
      <c r="J44" s="30"/>
    </row>
    <row r="45" spans="1:12" ht="25.5" x14ac:dyDescent="0.2">
      <c r="A45" s="81" t="s">
        <v>140</v>
      </c>
      <c r="B45" s="39"/>
      <c r="C45" s="56" t="s">
        <v>139</v>
      </c>
      <c r="D45" s="41" t="s">
        <v>45</v>
      </c>
      <c r="E45" s="41" t="s">
        <v>45</v>
      </c>
      <c r="F45" s="44"/>
      <c r="G45" s="40">
        <f t="shared" si="1"/>
        <v>35.200000000000003</v>
      </c>
      <c r="H45" s="40">
        <f t="shared" si="1"/>
        <v>130</v>
      </c>
      <c r="I45" s="40">
        <f t="shared" si="1"/>
        <v>130</v>
      </c>
      <c r="J45" s="30"/>
    </row>
    <row r="46" spans="1:12" x14ac:dyDescent="0.2">
      <c r="A46" s="82" t="s">
        <v>141</v>
      </c>
      <c r="B46" s="39"/>
      <c r="C46" s="55" t="s">
        <v>137</v>
      </c>
      <c r="D46" s="41" t="s">
        <v>45</v>
      </c>
      <c r="E46" s="41" t="s">
        <v>45</v>
      </c>
      <c r="F46" s="56">
        <v>110</v>
      </c>
      <c r="G46" s="40">
        <f>'6'!G238</f>
        <v>35.200000000000003</v>
      </c>
      <c r="H46" s="40">
        <f>'6'!H238</f>
        <v>130</v>
      </c>
      <c r="I46" s="40">
        <f>'6'!I238</f>
        <v>130</v>
      </c>
      <c r="J46" s="30"/>
    </row>
    <row r="47" spans="1:12" x14ac:dyDescent="0.2">
      <c r="A47" s="79" t="s">
        <v>14</v>
      </c>
      <c r="B47" s="31">
        <v>911</v>
      </c>
      <c r="C47" s="31"/>
      <c r="D47" s="66" t="s">
        <v>46</v>
      </c>
      <c r="E47" s="66" t="s">
        <v>37</v>
      </c>
      <c r="F47" s="31" t="s">
        <v>15</v>
      </c>
      <c r="G47" s="67">
        <f>G48+G73</f>
        <v>6284.5</v>
      </c>
      <c r="H47" s="67">
        <f>H48+H73</f>
        <v>5240</v>
      </c>
      <c r="I47" s="67">
        <f>I48+I73</f>
        <v>5245.5</v>
      </c>
      <c r="J47" s="30"/>
    </row>
    <row r="48" spans="1:12" x14ac:dyDescent="0.2">
      <c r="A48" s="79" t="s">
        <v>12</v>
      </c>
      <c r="B48" s="87"/>
      <c r="C48" s="31"/>
      <c r="D48" s="66" t="s">
        <v>46</v>
      </c>
      <c r="E48" s="66" t="s">
        <v>36</v>
      </c>
      <c r="F48" s="31" t="s">
        <v>15</v>
      </c>
      <c r="G48" s="67">
        <f>G49+G57+G65</f>
        <v>5912.4</v>
      </c>
      <c r="H48" s="67">
        <f>H49+H57+H65</f>
        <v>4764</v>
      </c>
      <c r="I48" s="67">
        <f>I49+I57+I65</f>
        <v>4769.5</v>
      </c>
      <c r="J48" s="30"/>
      <c r="K48" s="30"/>
      <c r="L48" s="30"/>
    </row>
    <row r="49" spans="1:12" ht="27" x14ac:dyDescent="0.2">
      <c r="A49" s="112" t="s">
        <v>194</v>
      </c>
      <c r="B49" s="39"/>
      <c r="C49" s="56" t="s">
        <v>114</v>
      </c>
      <c r="D49" s="37" t="s">
        <v>46</v>
      </c>
      <c r="E49" s="37" t="s">
        <v>36</v>
      </c>
      <c r="F49" s="44" t="s">
        <v>15</v>
      </c>
      <c r="G49" s="40">
        <f>G50</f>
        <v>4495</v>
      </c>
      <c r="H49" s="40">
        <f>H50</f>
        <v>3518.2999999999997</v>
      </c>
      <c r="I49" s="40">
        <f>I50</f>
        <v>3522.2999999999997</v>
      </c>
    </row>
    <row r="50" spans="1:12" x14ac:dyDescent="0.2">
      <c r="A50" s="83" t="s">
        <v>112</v>
      </c>
      <c r="B50" s="39"/>
      <c r="C50" s="56" t="s">
        <v>115</v>
      </c>
      <c r="D50" s="37" t="s">
        <v>46</v>
      </c>
      <c r="E50" s="37" t="s">
        <v>36</v>
      </c>
      <c r="F50" s="44"/>
      <c r="G50" s="40">
        <f>G51+G53+G55</f>
        <v>4495</v>
      </c>
      <c r="H50" s="40">
        <f t="shared" ref="G50:I51" si="2">H51+H53</f>
        <v>3518.2999999999997</v>
      </c>
      <c r="I50" s="40">
        <f t="shared" si="2"/>
        <v>3522.2999999999997</v>
      </c>
      <c r="J50" s="30"/>
    </row>
    <row r="51" spans="1:12" x14ac:dyDescent="0.2">
      <c r="A51" s="83" t="s">
        <v>74</v>
      </c>
      <c r="B51" s="39"/>
      <c r="C51" s="73" t="s">
        <v>116</v>
      </c>
      <c r="D51" s="37" t="s">
        <v>46</v>
      </c>
      <c r="E51" s="37" t="s">
        <v>36</v>
      </c>
      <c r="F51" s="44"/>
      <c r="G51" s="40">
        <f t="shared" si="2"/>
        <v>2428.8000000000002</v>
      </c>
      <c r="H51" s="40">
        <f t="shared" si="2"/>
        <v>2535.6</v>
      </c>
      <c r="I51" s="40">
        <f t="shared" si="2"/>
        <v>2539.6</v>
      </c>
      <c r="J51" s="30"/>
    </row>
    <row r="52" spans="1:12" x14ac:dyDescent="0.2">
      <c r="A52" s="82" t="s">
        <v>141</v>
      </c>
      <c r="B52" s="39"/>
      <c r="C52" s="71" t="s">
        <v>116</v>
      </c>
      <c r="D52" s="37" t="s">
        <v>46</v>
      </c>
      <c r="E52" s="37" t="s">
        <v>36</v>
      </c>
      <c r="F52" s="56">
        <v>110</v>
      </c>
      <c r="G52" s="40">
        <f>'6'!G245</f>
        <v>1526.2</v>
      </c>
      <c r="H52" s="40">
        <f>'6'!H245</f>
        <v>1533.3</v>
      </c>
      <c r="I52" s="40">
        <f>'6'!I245</f>
        <v>1533.3</v>
      </c>
      <c r="J52" s="30"/>
    </row>
    <row r="53" spans="1:12" x14ac:dyDescent="0.2">
      <c r="A53" s="82" t="s">
        <v>141</v>
      </c>
      <c r="B53" s="39"/>
      <c r="C53" s="71" t="s">
        <v>205</v>
      </c>
      <c r="D53" s="37" t="s">
        <v>46</v>
      </c>
      <c r="E53" s="37" t="s">
        <v>36</v>
      </c>
      <c r="F53" s="56">
        <v>110</v>
      </c>
      <c r="G53" s="40">
        <f>'6'!G246</f>
        <v>1443.5</v>
      </c>
      <c r="H53" s="40">
        <f>'6'!H246</f>
        <v>982.69999999999993</v>
      </c>
      <c r="I53" s="40">
        <f>'6'!I246</f>
        <v>982.69999999999993</v>
      </c>
      <c r="J53" s="30"/>
    </row>
    <row r="54" spans="1:12" ht="25.5" x14ac:dyDescent="0.2">
      <c r="A54" s="81" t="s">
        <v>80</v>
      </c>
      <c r="B54" s="39"/>
      <c r="C54" s="71" t="s">
        <v>116</v>
      </c>
      <c r="D54" s="37" t="s">
        <v>46</v>
      </c>
      <c r="E54" s="37" t="s">
        <v>36</v>
      </c>
      <c r="F54" s="37" t="s">
        <v>81</v>
      </c>
      <c r="G54" s="40">
        <f>'6'!G247</f>
        <v>902.6</v>
      </c>
      <c r="H54" s="40">
        <f>'6'!H247</f>
        <v>1002.3000000000001</v>
      </c>
      <c r="I54" s="40">
        <f>'6'!I247</f>
        <v>1006.3</v>
      </c>
      <c r="J54" s="30"/>
    </row>
    <row r="55" spans="1:12" ht="25.5" x14ac:dyDescent="0.2">
      <c r="A55" s="81" t="s">
        <v>271</v>
      </c>
      <c r="B55" s="39"/>
      <c r="C55" s="56" t="s">
        <v>274</v>
      </c>
      <c r="D55" s="37" t="s">
        <v>46</v>
      </c>
      <c r="E55" s="37" t="s">
        <v>36</v>
      </c>
      <c r="F55" s="37"/>
      <c r="G55" s="40">
        <f>G56</f>
        <v>622.70000000000005</v>
      </c>
      <c r="H55" s="40"/>
      <c r="I55" s="40"/>
      <c r="J55" s="30"/>
    </row>
    <row r="56" spans="1:12" ht="25.5" x14ac:dyDescent="0.2">
      <c r="A56" s="81" t="s">
        <v>80</v>
      </c>
      <c r="B56" s="39"/>
      <c r="C56" s="56" t="s">
        <v>274</v>
      </c>
      <c r="D56" s="37" t="s">
        <v>46</v>
      </c>
      <c r="E56" s="37" t="s">
        <v>36</v>
      </c>
      <c r="F56" s="37" t="s">
        <v>81</v>
      </c>
      <c r="G56" s="40">
        <f>'6'!G252</f>
        <v>622.70000000000005</v>
      </c>
      <c r="H56" s="40"/>
      <c r="I56" s="40"/>
      <c r="J56" s="30"/>
    </row>
    <row r="57" spans="1:12" ht="13.5" x14ac:dyDescent="0.2">
      <c r="A57" s="112" t="s">
        <v>234</v>
      </c>
      <c r="B57" s="39"/>
      <c r="C57" s="71" t="s">
        <v>249</v>
      </c>
      <c r="D57" s="37" t="s">
        <v>46</v>
      </c>
      <c r="E57" s="37" t="s">
        <v>36</v>
      </c>
      <c r="F57" s="56"/>
      <c r="G57" s="40">
        <f>G58</f>
        <v>645.20000000000005</v>
      </c>
      <c r="H57" s="40">
        <f>H58</f>
        <v>632.6</v>
      </c>
      <c r="I57" s="40">
        <f>I58</f>
        <v>632.6</v>
      </c>
      <c r="J57" s="30"/>
      <c r="K57" s="30"/>
      <c r="L57" s="30"/>
    </row>
    <row r="58" spans="1:12" x14ac:dyDescent="0.2">
      <c r="A58" s="83" t="s">
        <v>235</v>
      </c>
      <c r="B58" s="39"/>
      <c r="C58" s="71" t="s">
        <v>250</v>
      </c>
      <c r="D58" s="37" t="s">
        <v>46</v>
      </c>
      <c r="E58" s="37" t="s">
        <v>36</v>
      </c>
      <c r="F58" s="56"/>
      <c r="G58" s="40">
        <f>G59+G61+G63</f>
        <v>645.20000000000005</v>
      </c>
      <c r="H58" s="40">
        <f>H59+H61</f>
        <v>632.6</v>
      </c>
      <c r="I58" s="40">
        <f>I59+I61</f>
        <v>632.6</v>
      </c>
      <c r="J58" s="30"/>
    </row>
    <row r="59" spans="1:12" x14ac:dyDescent="0.2">
      <c r="A59" s="83" t="s">
        <v>236</v>
      </c>
      <c r="B59" s="39"/>
      <c r="C59" s="71" t="s">
        <v>237</v>
      </c>
      <c r="D59" s="37" t="s">
        <v>46</v>
      </c>
      <c r="E59" s="37" t="s">
        <v>36</v>
      </c>
      <c r="F59" s="56"/>
      <c r="G59" s="40">
        <f>G60+G62</f>
        <v>353.70000000000005</v>
      </c>
      <c r="H59" s="40">
        <f>H60+H62</f>
        <v>556.6</v>
      </c>
      <c r="I59" s="40">
        <f>I60+I62</f>
        <v>556.6</v>
      </c>
      <c r="J59" s="30"/>
    </row>
    <row r="60" spans="1:12" x14ac:dyDescent="0.2">
      <c r="A60" s="82" t="s">
        <v>141</v>
      </c>
      <c r="B60" s="39"/>
      <c r="C60" s="71" t="s">
        <v>237</v>
      </c>
      <c r="D60" s="37" t="s">
        <v>46</v>
      </c>
      <c r="E60" s="37" t="s">
        <v>36</v>
      </c>
      <c r="F60" s="56">
        <v>110</v>
      </c>
      <c r="G60" s="40">
        <f>'6'!G256</f>
        <v>144.30000000000001</v>
      </c>
      <c r="H60" s="40">
        <f>'6'!H256</f>
        <v>138.30000000000001</v>
      </c>
      <c r="I60" s="40">
        <f>'6'!I256</f>
        <v>138.30000000000001</v>
      </c>
      <c r="J60" s="30"/>
    </row>
    <row r="61" spans="1:12" x14ac:dyDescent="0.2">
      <c r="A61" s="82" t="s">
        <v>141</v>
      </c>
      <c r="B61" s="39"/>
      <c r="C61" s="71" t="s">
        <v>244</v>
      </c>
      <c r="D61" s="37" t="s">
        <v>46</v>
      </c>
      <c r="E61" s="37" t="s">
        <v>36</v>
      </c>
      <c r="F61" s="56">
        <v>110</v>
      </c>
      <c r="G61" s="40">
        <f>'6'!G257</f>
        <v>70.099999999999994</v>
      </c>
      <c r="H61" s="40">
        <f>'6'!H257</f>
        <v>76</v>
      </c>
      <c r="I61" s="40">
        <f>'6'!I257</f>
        <v>76</v>
      </c>
      <c r="J61" s="30"/>
    </row>
    <row r="62" spans="1:12" ht="25.5" x14ac:dyDescent="0.2">
      <c r="A62" s="81" t="s">
        <v>80</v>
      </c>
      <c r="B62" s="39"/>
      <c r="C62" s="71" t="s">
        <v>237</v>
      </c>
      <c r="D62" s="37" t="s">
        <v>46</v>
      </c>
      <c r="E62" s="37" t="s">
        <v>36</v>
      </c>
      <c r="F62" s="37" t="s">
        <v>81</v>
      </c>
      <c r="G62" s="40">
        <f>'6'!G258</f>
        <v>209.4</v>
      </c>
      <c r="H62" s="40">
        <f>'6'!H258</f>
        <v>418.3</v>
      </c>
      <c r="I62" s="40">
        <f>'6'!I258</f>
        <v>418.3</v>
      </c>
      <c r="J62" s="30"/>
    </row>
    <row r="63" spans="1:12" ht="25.5" x14ac:dyDescent="0.2">
      <c r="A63" s="81" t="s">
        <v>271</v>
      </c>
      <c r="B63" s="39"/>
      <c r="C63" s="56" t="s">
        <v>275</v>
      </c>
      <c r="D63" s="37" t="s">
        <v>46</v>
      </c>
      <c r="E63" s="37" t="s">
        <v>36</v>
      </c>
      <c r="F63" s="37"/>
      <c r="G63" s="40">
        <f>G64</f>
        <v>221.4</v>
      </c>
      <c r="H63" s="40"/>
      <c r="I63" s="40"/>
      <c r="J63" s="30"/>
    </row>
    <row r="64" spans="1:12" ht="25.5" x14ac:dyDescent="0.2">
      <c r="A64" s="81" t="s">
        <v>80</v>
      </c>
      <c r="B64" s="39"/>
      <c r="C64" s="56" t="s">
        <v>275</v>
      </c>
      <c r="D64" s="37" t="s">
        <v>46</v>
      </c>
      <c r="E64" s="37" t="s">
        <v>36</v>
      </c>
      <c r="F64" s="37" t="s">
        <v>81</v>
      </c>
      <c r="G64" s="40">
        <f>'6'!G260</f>
        <v>221.4</v>
      </c>
      <c r="H64" s="40"/>
      <c r="I64" s="40"/>
      <c r="J64" s="30"/>
    </row>
    <row r="65" spans="1:12" ht="40.5" x14ac:dyDescent="0.2">
      <c r="A65" s="112" t="s">
        <v>195</v>
      </c>
      <c r="B65" s="39"/>
      <c r="C65" s="56" t="s">
        <v>118</v>
      </c>
      <c r="D65" s="37" t="s">
        <v>46</v>
      </c>
      <c r="E65" s="37" t="s">
        <v>36</v>
      </c>
      <c r="F65" s="44"/>
      <c r="G65" s="40">
        <f>G66</f>
        <v>772.19999999999993</v>
      </c>
      <c r="H65" s="40">
        <f>H66</f>
        <v>613.1</v>
      </c>
      <c r="I65" s="40">
        <f>I66</f>
        <v>614.6</v>
      </c>
      <c r="J65" s="30"/>
      <c r="K65" s="30"/>
      <c r="L65" s="30"/>
    </row>
    <row r="66" spans="1:12" x14ac:dyDescent="0.2">
      <c r="A66" s="83" t="s">
        <v>119</v>
      </c>
      <c r="B66" s="39"/>
      <c r="C66" s="56" t="s">
        <v>120</v>
      </c>
      <c r="D66" s="37" t="s">
        <v>46</v>
      </c>
      <c r="E66" s="37" t="s">
        <v>36</v>
      </c>
      <c r="F66" s="44"/>
      <c r="G66" s="40">
        <f>G67+G69+G71</f>
        <v>772.19999999999993</v>
      </c>
      <c r="H66" s="40">
        <f t="shared" ref="G66:I67" si="3">H67+H69</f>
        <v>613.1</v>
      </c>
      <c r="I66" s="40">
        <f t="shared" si="3"/>
        <v>614.6</v>
      </c>
      <c r="J66" s="30"/>
    </row>
    <row r="67" spans="1:12" x14ac:dyDescent="0.2">
      <c r="A67" s="83" t="s">
        <v>75</v>
      </c>
      <c r="B67" s="39"/>
      <c r="C67" s="56" t="s">
        <v>121</v>
      </c>
      <c r="D67" s="37" t="s">
        <v>46</v>
      </c>
      <c r="E67" s="37" t="s">
        <v>36</v>
      </c>
      <c r="F67" s="44"/>
      <c r="G67" s="40">
        <f t="shared" si="3"/>
        <v>352.90000000000003</v>
      </c>
      <c r="H67" s="40">
        <f t="shared" si="3"/>
        <v>488.6</v>
      </c>
      <c r="I67" s="40">
        <f t="shared" si="3"/>
        <v>490.1</v>
      </c>
      <c r="J67" s="30"/>
    </row>
    <row r="68" spans="1:12" x14ac:dyDescent="0.2">
      <c r="A68" s="82" t="s">
        <v>141</v>
      </c>
      <c r="B68" s="39"/>
      <c r="C68" s="56" t="s">
        <v>121</v>
      </c>
      <c r="D68" s="37" t="s">
        <v>46</v>
      </c>
      <c r="E68" s="37" t="s">
        <v>36</v>
      </c>
      <c r="F68" s="56">
        <v>110</v>
      </c>
      <c r="G68" s="40">
        <f>'6'!G264</f>
        <v>261.60000000000002</v>
      </c>
      <c r="H68" s="40">
        <f>'6'!H264</f>
        <v>276.5</v>
      </c>
      <c r="I68" s="40">
        <f>'6'!I264</f>
        <v>276.60000000000002</v>
      </c>
      <c r="J68" s="30"/>
    </row>
    <row r="69" spans="1:12" x14ac:dyDescent="0.2">
      <c r="A69" s="82" t="s">
        <v>141</v>
      </c>
      <c r="B69" s="39"/>
      <c r="C69" s="56" t="s">
        <v>207</v>
      </c>
      <c r="D69" s="37" t="s">
        <v>46</v>
      </c>
      <c r="E69" s="37" t="s">
        <v>36</v>
      </c>
      <c r="F69" s="56">
        <v>110</v>
      </c>
      <c r="G69" s="40">
        <f>'6'!G265</f>
        <v>302.39999999999998</v>
      </c>
      <c r="H69" s="40">
        <f>'6'!H265</f>
        <v>124.5</v>
      </c>
      <c r="I69" s="40">
        <f>'6'!I265</f>
        <v>124.5</v>
      </c>
      <c r="J69" s="30"/>
    </row>
    <row r="70" spans="1:12" ht="25.5" x14ac:dyDescent="0.2">
      <c r="A70" s="81" t="s">
        <v>80</v>
      </c>
      <c r="B70" s="39"/>
      <c r="C70" s="56" t="s">
        <v>121</v>
      </c>
      <c r="D70" s="41" t="s">
        <v>46</v>
      </c>
      <c r="E70" s="37" t="s">
        <v>36</v>
      </c>
      <c r="F70" s="37" t="s">
        <v>81</v>
      </c>
      <c r="G70" s="40">
        <f>'6'!G266</f>
        <v>91.3</v>
      </c>
      <c r="H70" s="40">
        <f>'6'!H266</f>
        <v>212.1</v>
      </c>
      <c r="I70" s="40">
        <f>'6'!I266</f>
        <v>213.5</v>
      </c>
      <c r="J70" s="30"/>
    </row>
    <row r="71" spans="1:12" ht="25.5" x14ac:dyDescent="0.2">
      <c r="A71" s="81" t="s">
        <v>271</v>
      </c>
      <c r="B71" s="39"/>
      <c r="C71" s="56" t="s">
        <v>276</v>
      </c>
      <c r="D71" s="41" t="s">
        <v>46</v>
      </c>
      <c r="E71" s="37" t="s">
        <v>36</v>
      </c>
      <c r="F71" s="37"/>
      <c r="G71" s="40">
        <f>G72</f>
        <v>116.90000000000002</v>
      </c>
      <c r="H71" s="40"/>
      <c r="I71" s="40"/>
      <c r="J71" s="30"/>
    </row>
    <row r="72" spans="1:12" ht="25.5" x14ac:dyDescent="0.2">
      <c r="A72" s="81" t="s">
        <v>80</v>
      </c>
      <c r="B72" s="39"/>
      <c r="C72" s="56" t="s">
        <v>276</v>
      </c>
      <c r="D72" s="41" t="s">
        <v>46</v>
      </c>
      <c r="E72" s="37" t="s">
        <v>36</v>
      </c>
      <c r="F72" s="37" t="s">
        <v>81</v>
      </c>
      <c r="G72" s="40">
        <f>'6'!G268</f>
        <v>116.90000000000002</v>
      </c>
      <c r="H72" s="40"/>
      <c r="I72" s="40"/>
      <c r="J72" s="30"/>
    </row>
    <row r="73" spans="1:12" s="88" customFormat="1" ht="25.5" x14ac:dyDescent="0.2">
      <c r="A73" s="86" t="s">
        <v>122</v>
      </c>
      <c r="B73" s="87"/>
      <c r="C73" s="31"/>
      <c r="D73" s="66" t="s">
        <v>46</v>
      </c>
      <c r="E73" s="66" t="s">
        <v>39</v>
      </c>
      <c r="F73" s="31" t="s">
        <v>15</v>
      </c>
      <c r="G73" s="67">
        <f>G74+G78</f>
        <v>372.1</v>
      </c>
      <c r="H73" s="67">
        <f>H74+H78</f>
        <v>476</v>
      </c>
      <c r="I73" s="67">
        <f>I74+I78</f>
        <v>476</v>
      </c>
      <c r="J73" s="89"/>
      <c r="K73" s="89"/>
      <c r="L73" s="89"/>
    </row>
    <row r="74" spans="1:12" ht="54" x14ac:dyDescent="0.25">
      <c r="A74" s="111" t="s">
        <v>136</v>
      </c>
      <c r="B74" s="63"/>
      <c r="C74" s="56" t="s">
        <v>133</v>
      </c>
      <c r="D74" s="37" t="s">
        <v>46</v>
      </c>
      <c r="E74" s="37" t="s">
        <v>39</v>
      </c>
      <c r="F74" s="44" t="s">
        <v>15</v>
      </c>
      <c r="G74" s="40">
        <f t="shared" ref="G74:I76" si="4">G75</f>
        <v>0</v>
      </c>
      <c r="H74" s="40">
        <f t="shared" si="4"/>
        <v>16</v>
      </c>
      <c r="I74" s="40">
        <f t="shared" si="4"/>
        <v>16</v>
      </c>
      <c r="J74" s="30"/>
    </row>
    <row r="75" spans="1:12" x14ac:dyDescent="0.2">
      <c r="A75" s="84" t="s">
        <v>126</v>
      </c>
      <c r="B75" s="39"/>
      <c r="C75" s="56" t="s">
        <v>134</v>
      </c>
      <c r="D75" s="37" t="s">
        <v>46</v>
      </c>
      <c r="E75" s="37" t="s">
        <v>39</v>
      </c>
      <c r="F75" s="44" t="s">
        <v>15</v>
      </c>
      <c r="G75" s="40">
        <f t="shared" si="4"/>
        <v>0</v>
      </c>
      <c r="H75" s="40">
        <f t="shared" si="4"/>
        <v>16</v>
      </c>
      <c r="I75" s="40">
        <f t="shared" si="4"/>
        <v>16</v>
      </c>
      <c r="J75" s="30"/>
    </row>
    <row r="76" spans="1:12" x14ac:dyDescent="0.2">
      <c r="A76" s="83" t="s">
        <v>76</v>
      </c>
      <c r="B76" s="39"/>
      <c r="C76" s="56" t="s">
        <v>135</v>
      </c>
      <c r="D76" s="37" t="s">
        <v>46</v>
      </c>
      <c r="E76" s="37" t="s">
        <v>39</v>
      </c>
      <c r="F76" s="44"/>
      <c r="G76" s="40">
        <f t="shared" si="4"/>
        <v>0</v>
      </c>
      <c r="H76" s="40">
        <f t="shared" si="4"/>
        <v>16</v>
      </c>
      <c r="I76" s="40">
        <f t="shared" si="4"/>
        <v>16</v>
      </c>
      <c r="J76" s="30"/>
    </row>
    <row r="77" spans="1:12" ht="25.5" x14ac:dyDescent="0.2">
      <c r="A77" s="81" t="s">
        <v>80</v>
      </c>
      <c r="B77" s="39"/>
      <c r="C77" s="56" t="s">
        <v>135</v>
      </c>
      <c r="D77" s="37" t="s">
        <v>46</v>
      </c>
      <c r="E77" s="37" t="s">
        <v>39</v>
      </c>
      <c r="F77" s="37" t="s">
        <v>81</v>
      </c>
      <c r="G77" s="40">
        <f>'6'!G275</f>
        <v>0</v>
      </c>
      <c r="H77" s="40">
        <f>'6'!H275</f>
        <v>16</v>
      </c>
      <c r="I77" s="40">
        <f>'6'!I275</f>
        <v>16</v>
      </c>
      <c r="J77" s="30"/>
    </row>
    <row r="78" spans="1:12" ht="54" x14ac:dyDescent="0.25">
      <c r="A78" s="111" t="s">
        <v>196</v>
      </c>
      <c r="B78" s="63"/>
      <c r="C78" s="56" t="s">
        <v>123</v>
      </c>
      <c r="D78" s="37" t="s">
        <v>46</v>
      </c>
      <c r="E78" s="37" t="s">
        <v>39</v>
      </c>
      <c r="F78" s="44" t="s">
        <v>15</v>
      </c>
      <c r="G78" s="40">
        <f t="shared" ref="G78:I79" si="5">G79</f>
        <v>372.1</v>
      </c>
      <c r="H78" s="40">
        <f t="shared" si="5"/>
        <v>460</v>
      </c>
      <c r="I78" s="40">
        <f t="shared" si="5"/>
        <v>460</v>
      </c>
      <c r="J78" s="30"/>
    </row>
    <row r="79" spans="1:12" x14ac:dyDescent="0.2">
      <c r="A79" s="83" t="s">
        <v>126</v>
      </c>
      <c r="B79" s="39"/>
      <c r="C79" s="56" t="s">
        <v>124</v>
      </c>
      <c r="D79" s="37" t="s">
        <v>46</v>
      </c>
      <c r="E79" s="37" t="s">
        <v>39</v>
      </c>
      <c r="F79" s="44" t="s">
        <v>15</v>
      </c>
      <c r="G79" s="40">
        <f t="shared" si="5"/>
        <v>372.1</v>
      </c>
      <c r="H79" s="40">
        <f t="shared" si="5"/>
        <v>460</v>
      </c>
      <c r="I79" s="40">
        <f t="shared" si="5"/>
        <v>460</v>
      </c>
      <c r="J79" s="30"/>
    </row>
    <row r="80" spans="1:12" x14ac:dyDescent="0.2">
      <c r="A80" s="83" t="s">
        <v>76</v>
      </c>
      <c r="B80" s="39"/>
      <c r="C80" s="56" t="s">
        <v>125</v>
      </c>
      <c r="D80" s="37" t="s">
        <v>46</v>
      </c>
      <c r="E80" s="37" t="s">
        <v>39</v>
      </c>
      <c r="F80" s="44"/>
      <c r="G80" s="40">
        <f>G81+G82</f>
        <v>372.1</v>
      </c>
      <c r="H80" s="40">
        <f>H81+H82</f>
        <v>460</v>
      </c>
      <c r="I80" s="40">
        <f>I81+I82</f>
        <v>460</v>
      </c>
      <c r="J80" s="30"/>
    </row>
    <row r="81" spans="1:10" ht="25.5" x14ac:dyDescent="0.2">
      <c r="A81" s="81" t="s">
        <v>80</v>
      </c>
      <c r="B81" s="39"/>
      <c r="C81" s="56" t="s">
        <v>125</v>
      </c>
      <c r="D81" s="37" t="s">
        <v>46</v>
      </c>
      <c r="E81" s="37" t="s">
        <v>39</v>
      </c>
      <c r="F81" s="37" t="s">
        <v>81</v>
      </c>
      <c r="G81" s="40">
        <f>'6'!G279</f>
        <v>372.1</v>
      </c>
      <c r="H81" s="40">
        <f>'6'!H279</f>
        <v>460</v>
      </c>
      <c r="I81" s="40">
        <f>'6'!I279</f>
        <v>460</v>
      </c>
      <c r="J81" s="30"/>
    </row>
    <row r="82" spans="1:10" x14ac:dyDescent="0.2">
      <c r="A82" s="84" t="s">
        <v>79</v>
      </c>
      <c r="B82" s="39"/>
      <c r="C82" s="56" t="s">
        <v>125</v>
      </c>
      <c r="D82" s="37" t="s">
        <v>46</v>
      </c>
      <c r="E82" s="37" t="s">
        <v>39</v>
      </c>
      <c r="F82" s="41" t="s">
        <v>210</v>
      </c>
      <c r="G82" s="40">
        <f>'6'!G280</f>
        <v>0</v>
      </c>
      <c r="H82" s="40">
        <f>'6'!H280</f>
        <v>0</v>
      </c>
      <c r="I82" s="40">
        <f>'6'!I280</f>
        <v>0</v>
      </c>
      <c r="J82" s="30"/>
    </row>
    <row r="83" spans="1:10" s="88" customFormat="1" x14ac:dyDescent="0.2">
      <c r="A83" s="79" t="s">
        <v>9</v>
      </c>
      <c r="B83" s="31">
        <v>911</v>
      </c>
      <c r="C83" s="31"/>
      <c r="D83" s="66" t="s">
        <v>40</v>
      </c>
      <c r="E83" s="66" t="s">
        <v>37</v>
      </c>
      <c r="F83" s="31"/>
      <c r="G83" s="67">
        <f t="shared" ref="G83:I87" si="6">G84</f>
        <v>0</v>
      </c>
      <c r="H83" s="67">
        <f>H84</f>
        <v>10</v>
      </c>
      <c r="I83" s="67">
        <f>I84</f>
        <v>10</v>
      </c>
      <c r="J83" s="89"/>
    </row>
    <row r="84" spans="1:10" x14ac:dyDescent="0.2">
      <c r="A84" s="81" t="s">
        <v>30</v>
      </c>
      <c r="B84" s="43"/>
      <c r="C84" s="77"/>
      <c r="D84" s="76" t="s">
        <v>40</v>
      </c>
      <c r="E84" s="76" t="s">
        <v>45</v>
      </c>
      <c r="F84" s="77"/>
      <c r="G84" s="74">
        <f t="shared" si="6"/>
        <v>0</v>
      </c>
      <c r="H84" s="74">
        <f t="shared" si="6"/>
        <v>10</v>
      </c>
      <c r="I84" s="74">
        <f t="shared" si="6"/>
        <v>10</v>
      </c>
      <c r="J84" s="30"/>
    </row>
    <row r="85" spans="1:10" ht="54" x14ac:dyDescent="0.25">
      <c r="A85" s="111" t="s">
        <v>127</v>
      </c>
      <c r="B85" s="39"/>
      <c r="C85" s="56" t="s">
        <v>128</v>
      </c>
      <c r="D85" s="76" t="s">
        <v>40</v>
      </c>
      <c r="E85" s="76" t="s">
        <v>45</v>
      </c>
      <c r="F85" s="76"/>
      <c r="G85" s="74">
        <f t="shared" si="6"/>
        <v>0</v>
      </c>
      <c r="H85" s="74">
        <f t="shared" ref="H85:I87" si="7">H86</f>
        <v>10</v>
      </c>
      <c r="I85" s="74">
        <f t="shared" si="7"/>
        <v>10</v>
      </c>
      <c r="J85" s="30"/>
    </row>
    <row r="86" spans="1:10" ht="25.5" x14ac:dyDescent="0.2">
      <c r="A86" s="83" t="s">
        <v>131</v>
      </c>
      <c r="B86" s="39"/>
      <c r="C86" s="56" t="s">
        <v>129</v>
      </c>
      <c r="D86" s="76" t="s">
        <v>40</v>
      </c>
      <c r="E86" s="76" t="s">
        <v>45</v>
      </c>
      <c r="F86" s="76"/>
      <c r="G86" s="74">
        <f t="shared" si="6"/>
        <v>0</v>
      </c>
      <c r="H86" s="74">
        <f t="shared" si="7"/>
        <v>10</v>
      </c>
      <c r="I86" s="74">
        <f t="shared" si="7"/>
        <v>10</v>
      </c>
      <c r="J86" s="30"/>
    </row>
    <row r="87" spans="1:10" x14ac:dyDescent="0.2">
      <c r="A87" s="81" t="s">
        <v>10</v>
      </c>
      <c r="B87" s="39"/>
      <c r="C87" s="56" t="s">
        <v>130</v>
      </c>
      <c r="D87" s="76" t="s">
        <v>40</v>
      </c>
      <c r="E87" s="76" t="s">
        <v>45</v>
      </c>
      <c r="F87" s="76"/>
      <c r="G87" s="74">
        <f t="shared" si="6"/>
        <v>0</v>
      </c>
      <c r="H87" s="74">
        <f t="shared" si="7"/>
        <v>10</v>
      </c>
      <c r="I87" s="74">
        <f t="shared" si="7"/>
        <v>10</v>
      </c>
      <c r="J87" s="30"/>
    </row>
    <row r="88" spans="1:10" ht="25.5" x14ac:dyDescent="0.2">
      <c r="A88" s="81" t="s">
        <v>80</v>
      </c>
      <c r="B88" s="64"/>
      <c r="C88" s="56" t="s">
        <v>130</v>
      </c>
      <c r="D88" s="76" t="s">
        <v>40</v>
      </c>
      <c r="E88" s="76" t="s">
        <v>45</v>
      </c>
      <c r="F88" s="37" t="s">
        <v>81</v>
      </c>
      <c r="G88" s="40">
        <f>'6'!G311</f>
        <v>0</v>
      </c>
      <c r="H88" s="40">
        <f>'6'!H311</f>
        <v>10</v>
      </c>
      <c r="I88" s="40">
        <f>'6'!I311</f>
        <v>10</v>
      </c>
      <c r="J88" s="30"/>
    </row>
    <row r="89" spans="1:10" x14ac:dyDescent="0.2">
      <c r="A89" s="79" t="s">
        <v>7</v>
      </c>
      <c r="B89" s="64"/>
      <c r="C89" s="56"/>
      <c r="D89" s="113" t="s">
        <v>45</v>
      </c>
      <c r="E89" s="113" t="s">
        <v>37</v>
      </c>
      <c r="F89" s="37"/>
      <c r="G89" s="40">
        <f>G90</f>
        <v>20012.099999999999</v>
      </c>
      <c r="H89" s="40"/>
      <c r="I89" s="40"/>
      <c r="J89" s="30"/>
    </row>
    <row r="90" spans="1:10" ht="13.5" x14ac:dyDescent="0.25">
      <c r="A90" s="99" t="s">
        <v>8</v>
      </c>
      <c r="B90" s="68"/>
      <c r="C90" s="37"/>
      <c r="D90" s="72" t="s">
        <v>45</v>
      </c>
      <c r="E90" s="72" t="s">
        <v>42</v>
      </c>
      <c r="F90" s="37"/>
      <c r="G90" s="40">
        <f>G91</f>
        <v>20012.099999999999</v>
      </c>
      <c r="H90" s="40"/>
      <c r="I90" s="40"/>
      <c r="J90" s="30"/>
    </row>
    <row r="91" spans="1:10" ht="51" x14ac:dyDescent="0.2">
      <c r="A91" s="81" t="s">
        <v>284</v>
      </c>
      <c r="B91" s="68"/>
      <c r="C91" s="56" t="s">
        <v>286</v>
      </c>
      <c r="D91" s="113" t="s">
        <v>45</v>
      </c>
      <c r="E91" s="41" t="s">
        <v>42</v>
      </c>
      <c r="F91" s="37"/>
      <c r="G91" s="40">
        <f>G98+G92</f>
        <v>20012.099999999999</v>
      </c>
      <c r="H91" s="40"/>
      <c r="I91" s="40"/>
      <c r="J91" s="30"/>
    </row>
    <row r="92" spans="1:10" ht="51" x14ac:dyDescent="0.2">
      <c r="A92" s="81" t="s">
        <v>284</v>
      </c>
      <c r="B92" s="68"/>
      <c r="C92" s="56" t="s">
        <v>325</v>
      </c>
      <c r="D92" s="113" t="s">
        <v>45</v>
      </c>
      <c r="E92" s="41" t="s">
        <v>42</v>
      </c>
      <c r="F92" s="37"/>
      <c r="G92" s="40">
        <f>G93</f>
        <v>10715.1</v>
      </c>
      <c r="H92" s="40"/>
      <c r="I92" s="40"/>
      <c r="J92" s="30"/>
    </row>
    <row r="93" spans="1:10" x14ac:dyDescent="0.2">
      <c r="A93" s="81" t="s">
        <v>329</v>
      </c>
      <c r="B93" s="68"/>
      <c r="C93" s="56" t="s">
        <v>326</v>
      </c>
      <c r="D93" s="113" t="s">
        <v>45</v>
      </c>
      <c r="E93" s="41" t="s">
        <v>42</v>
      </c>
      <c r="F93" s="37"/>
      <c r="G93" s="40">
        <f>G94+G96</f>
        <v>10715.1</v>
      </c>
      <c r="H93" s="40"/>
      <c r="I93" s="40"/>
      <c r="J93" s="30"/>
    </row>
    <row r="94" spans="1:10" ht="25.5" x14ac:dyDescent="0.2">
      <c r="A94" s="81" t="s">
        <v>328</v>
      </c>
      <c r="B94" s="68"/>
      <c r="C94" s="56" t="s">
        <v>327</v>
      </c>
      <c r="D94" s="113" t="s">
        <v>45</v>
      </c>
      <c r="E94" s="41" t="s">
        <v>42</v>
      </c>
      <c r="F94" s="37"/>
      <c r="G94" s="40">
        <f>G95</f>
        <v>8606.5</v>
      </c>
      <c r="H94" s="40"/>
      <c r="I94" s="40"/>
      <c r="J94" s="30"/>
    </row>
    <row r="95" spans="1:10" ht="25.5" x14ac:dyDescent="0.2">
      <c r="A95" s="81" t="s">
        <v>80</v>
      </c>
      <c r="B95" s="68"/>
      <c r="C95" s="56" t="s">
        <v>327</v>
      </c>
      <c r="D95" s="113" t="s">
        <v>45</v>
      </c>
      <c r="E95" s="41" t="s">
        <v>42</v>
      </c>
      <c r="F95" s="75" t="s">
        <v>81</v>
      </c>
      <c r="G95" s="40">
        <f>'6'!G173</f>
        <v>8606.5</v>
      </c>
      <c r="H95" s="40"/>
      <c r="I95" s="40"/>
      <c r="J95" s="30"/>
    </row>
    <row r="96" spans="1:10" ht="25.5" x14ac:dyDescent="0.2">
      <c r="A96" s="81" t="s">
        <v>328</v>
      </c>
      <c r="B96" s="68"/>
      <c r="C96" s="56" t="s">
        <v>327</v>
      </c>
      <c r="D96" s="113" t="s">
        <v>45</v>
      </c>
      <c r="E96" s="41" t="s">
        <v>42</v>
      </c>
      <c r="F96" s="37"/>
      <c r="G96" s="40">
        <f>G97</f>
        <v>2108.6</v>
      </c>
      <c r="H96" s="40"/>
      <c r="I96" s="40"/>
      <c r="J96" s="30"/>
    </row>
    <row r="97" spans="1:10" ht="25.5" x14ac:dyDescent="0.2">
      <c r="A97" s="81" t="s">
        <v>80</v>
      </c>
      <c r="B97" s="68"/>
      <c r="C97" s="56" t="s">
        <v>327</v>
      </c>
      <c r="D97" s="113" t="s">
        <v>45</v>
      </c>
      <c r="E97" s="41" t="s">
        <v>42</v>
      </c>
      <c r="F97" s="75" t="s">
        <v>81</v>
      </c>
      <c r="G97" s="40">
        <f>'6'!G175</f>
        <v>2108.6</v>
      </c>
      <c r="H97" s="40"/>
      <c r="I97" s="40"/>
      <c r="J97" s="30"/>
    </row>
    <row r="98" spans="1:10" ht="51" x14ac:dyDescent="0.2">
      <c r="A98" s="81" t="s">
        <v>284</v>
      </c>
      <c r="B98" s="68"/>
      <c r="C98" s="56" t="s">
        <v>287</v>
      </c>
      <c r="D98" s="113" t="s">
        <v>45</v>
      </c>
      <c r="E98" s="41" t="s">
        <v>42</v>
      </c>
      <c r="F98" s="37"/>
      <c r="G98" s="40">
        <f>G99</f>
        <v>9297</v>
      </c>
      <c r="H98" s="40"/>
      <c r="I98" s="40"/>
      <c r="J98" s="30"/>
    </row>
    <row r="99" spans="1:10" ht="63.75" x14ac:dyDescent="0.2">
      <c r="A99" s="81" t="s">
        <v>285</v>
      </c>
      <c r="B99" s="68"/>
      <c r="C99" s="56" t="s">
        <v>288</v>
      </c>
      <c r="D99" s="113" t="s">
        <v>45</v>
      </c>
      <c r="E99" s="41" t="s">
        <v>42</v>
      </c>
      <c r="F99" s="37"/>
      <c r="G99" s="40">
        <f>G100</f>
        <v>9297</v>
      </c>
      <c r="H99" s="40"/>
      <c r="I99" s="40"/>
      <c r="J99" s="30"/>
    </row>
    <row r="100" spans="1:10" ht="63.75" x14ac:dyDescent="0.2">
      <c r="A100" s="81" t="s">
        <v>285</v>
      </c>
      <c r="B100" s="68"/>
      <c r="C100" s="56" t="s">
        <v>289</v>
      </c>
      <c r="D100" s="113" t="s">
        <v>45</v>
      </c>
      <c r="E100" s="41" t="s">
        <v>42</v>
      </c>
      <c r="F100" s="37"/>
      <c r="G100" s="40">
        <f>G101</f>
        <v>9297</v>
      </c>
      <c r="H100" s="40"/>
      <c r="I100" s="40"/>
      <c r="J100" s="30"/>
    </row>
    <row r="101" spans="1:10" ht="25.5" x14ac:dyDescent="0.2">
      <c r="A101" s="81" t="s">
        <v>80</v>
      </c>
      <c r="B101" s="68"/>
      <c r="C101" s="56" t="s">
        <v>289</v>
      </c>
      <c r="D101" s="113" t="s">
        <v>45</v>
      </c>
      <c r="E101" s="41" t="s">
        <v>42</v>
      </c>
      <c r="F101" s="42" t="s">
        <v>81</v>
      </c>
      <c r="G101" s="40">
        <v>9297</v>
      </c>
      <c r="H101" s="40"/>
      <c r="I101" s="40"/>
      <c r="J101" s="30"/>
    </row>
    <row r="102" spans="1:10" ht="42.75" x14ac:dyDescent="0.2">
      <c r="A102" s="108" t="s">
        <v>111</v>
      </c>
      <c r="B102" s="50"/>
      <c r="C102" s="91" t="s">
        <v>143</v>
      </c>
      <c r="D102" s="55"/>
      <c r="E102" s="55"/>
      <c r="F102" s="55"/>
      <c r="G102" s="70">
        <f>G103</f>
        <v>4063.8999999999996</v>
      </c>
      <c r="H102" s="70">
        <f>H103</f>
        <v>3186.3</v>
      </c>
      <c r="I102" s="70">
        <f>I103</f>
        <v>3186.3</v>
      </c>
      <c r="J102" s="30"/>
    </row>
    <row r="103" spans="1:10" ht="15.75" x14ac:dyDescent="0.25">
      <c r="A103" s="7" t="s">
        <v>68</v>
      </c>
      <c r="B103" s="8"/>
      <c r="C103" s="55"/>
      <c r="D103" s="8" t="s">
        <v>39</v>
      </c>
      <c r="E103" s="8" t="s">
        <v>43</v>
      </c>
      <c r="F103" s="42"/>
      <c r="G103" s="70">
        <f>G104+G108+G112</f>
        <v>4063.8999999999996</v>
      </c>
      <c r="H103" s="70">
        <f>H104+H108+H112</f>
        <v>3186.3</v>
      </c>
      <c r="I103" s="70">
        <f>I104+I108+I112</f>
        <v>3186.3</v>
      </c>
      <c r="J103" s="30"/>
    </row>
    <row r="104" spans="1:10" ht="27" x14ac:dyDescent="0.2">
      <c r="A104" s="112" t="s">
        <v>223</v>
      </c>
      <c r="B104" s="50"/>
      <c r="C104" s="55" t="s">
        <v>144</v>
      </c>
      <c r="D104" s="55" t="s">
        <v>39</v>
      </c>
      <c r="E104" s="55" t="s">
        <v>43</v>
      </c>
      <c r="F104" s="55"/>
      <c r="G104" s="60">
        <f t="shared" ref="G104:I106" si="8">G105</f>
        <v>2519.5</v>
      </c>
      <c r="H104" s="60">
        <f t="shared" si="8"/>
        <v>620</v>
      </c>
      <c r="I104" s="60">
        <f t="shared" si="8"/>
        <v>620</v>
      </c>
      <c r="J104" s="30"/>
    </row>
    <row r="105" spans="1:10" x14ac:dyDescent="0.2">
      <c r="A105" s="84" t="s">
        <v>224</v>
      </c>
      <c r="B105" s="50"/>
      <c r="C105" s="55" t="s">
        <v>145</v>
      </c>
      <c r="D105" s="55" t="s">
        <v>39</v>
      </c>
      <c r="E105" s="55" t="s">
        <v>43</v>
      </c>
      <c r="F105" s="55"/>
      <c r="G105" s="60">
        <f t="shared" si="8"/>
        <v>2519.5</v>
      </c>
      <c r="H105" s="60">
        <f t="shared" si="8"/>
        <v>620</v>
      </c>
      <c r="I105" s="60">
        <f t="shared" si="8"/>
        <v>620</v>
      </c>
      <c r="J105" s="30"/>
    </row>
    <row r="106" spans="1:10" ht="38.25" x14ac:dyDescent="0.2">
      <c r="A106" s="84" t="s">
        <v>174</v>
      </c>
      <c r="B106" s="50"/>
      <c r="C106" s="55" t="s">
        <v>146</v>
      </c>
      <c r="D106" s="55" t="s">
        <v>39</v>
      </c>
      <c r="E106" s="55" t="s">
        <v>43</v>
      </c>
      <c r="F106" s="55"/>
      <c r="G106" s="60">
        <f t="shared" si="8"/>
        <v>2519.5</v>
      </c>
      <c r="H106" s="60">
        <f t="shared" si="8"/>
        <v>620</v>
      </c>
      <c r="I106" s="60">
        <f t="shared" si="8"/>
        <v>620</v>
      </c>
      <c r="J106" s="30"/>
    </row>
    <row r="107" spans="1:10" ht="25.5" x14ac:dyDescent="0.2">
      <c r="A107" s="81" t="s">
        <v>80</v>
      </c>
      <c r="B107" s="56"/>
      <c r="C107" s="55" t="s">
        <v>146</v>
      </c>
      <c r="D107" s="55" t="s">
        <v>39</v>
      </c>
      <c r="E107" s="55" t="s">
        <v>43</v>
      </c>
      <c r="F107" s="42" t="s">
        <v>81</v>
      </c>
      <c r="G107" s="60">
        <f>'6'!G101</f>
        <v>2519.5</v>
      </c>
      <c r="H107" s="60">
        <f>'6'!H101</f>
        <v>620</v>
      </c>
      <c r="I107" s="60">
        <f>'6'!I101</f>
        <v>620</v>
      </c>
      <c r="J107" s="30"/>
    </row>
    <row r="108" spans="1:10" ht="27" x14ac:dyDescent="0.2">
      <c r="A108" s="112" t="s">
        <v>225</v>
      </c>
      <c r="B108" s="56"/>
      <c r="C108" s="55" t="s">
        <v>147</v>
      </c>
      <c r="D108" s="55" t="s">
        <v>39</v>
      </c>
      <c r="E108" s="55" t="s">
        <v>43</v>
      </c>
      <c r="F108" s="42"/>
      <c r="G108" s="60">
        <f t="shared" ref="G108:I110" si="9">G109</f>
        <v>312</v>
      </c>
      <c r="H108" s="60">
        <f t="shared" si="9"/>
        <v>1588</v>
      </c>
      <c r="I108" s="60">
        <f t="shared" si="9"/>
        <v>1588</v>
      </c>
      <c r="J108" s="30"/>
    </row>
    <row r="109" spans="1:10" ht="51" x14ac:dyDescent="0.2">
      <c r="A109" s="84" t="s">
        <v>226</v>
      </c>
      <c r="B109" s="56"/>
      <c r="C109" s="55" t="s">
        <v>148</v>
      </c>
      <c r="D109" s="55" t="s">
        <v>39</v>
      </c>
      <c r="E109" s="55" t="s">
        <v>43</v>
      </c>
      <c r="F109" s="42"/>
      <c r="G109" s="60">
        <f t="shared" si="9"/>
        <v>312</v>
      </c>
      <c r="H109" s="60">
        <f t="shared" si="9"/>
        <v>1588</v>
      </c>
      <c r="I109" s="60">
        <f t="shared" si="9"/>
        <v>1588</v>
      </c>
      <c r="J109" s="30"/>
    </row>
    <row r="110" spans="1:10" ht="63.75" x14ac:dyDescent="0.2">
      <c r="A110" s="84" t="s">
        <v>227</v>
      </c>
      <c r="B110" s="50"/>
      <c r="C110" s="55" t="s">
        <v>149</v>
      </c>
      <c r="D110" s="55" t="s">
        <v>39</v>
      </c>
      <c r="E110" s="55" t="s">
        <v>43</v>
      </c>
      <c r="F110" s="55"/>
      <c r="G110" s="60">
        <f t="shared" si="9"/>
        <v>312</v>
      </c>
      <c r="H110" s="60">
        <f t="shared" si="9"/>
        <v>1588</v>
      </c>
      <c r="I110" s="60">
        <f t="shared" si="9"/>
        <v>1588</v>
      </c>
      <c r="J110" s="30"/>
    </row>
    <row r="111" spans="1:10" ht="25.5" x14ac:dyDescent="0.2">
      <c r="A111" s="81" t="s">
        <v>80</v>
      </c>
      <c r="B111" s="56"/>
      <c r="C111" s="55" t="s">
        <v>149</v>
      </c>
      <c r="D111" s="55" t="s">
        <v>39</v>
      </c>
      <c r="E111" s="55" t="s">
        <v>43</v>
      </c>
      <c r="F111" s="42" t="s">
        <v>81</v>
      </c>
      <c r="G111" s="60">
        <f>'6'!G105</f>
        <v>312</v>
      </c>
      <c r="H111" s="60">
        <f>'6'!H105</f>
        <v>1588</v>
      </c>
      <c r="I111" s="60">
        <f>'6'!I105</f>
        <v>1588</v>
      </c>
      <c r="J111" s="30"/>
    </row>
    <row r="112" spans="1:10" ht="25.5" x14ac:dyDescent="0.2">
      <c r="A112" s="65" t="s">
        <v>202</v>
      </c>
      <c r="B112" s="56"/>
      <c r="C112" s="55" t="s">
        <v>199</v>
      </c>
      <c r="D112" s="55" t="s">
        <v>39</v>
      </c>
      <c r="E112" s="55" t="s">
        <v>43</v>
      </c>
      <c r="F112" s="42"/>
      <c r="G112" s="60">
        <f>G113</f>
        <v>1232.3999999999999</v>
      </c>
      <c r="H112" s="60">
        <f>H113</f>
        <v>978.3</v>
      </c>
      <c r="I112" s="60">
        <f>I113</f>
        <v>978.3</v>
      </c>
      <c r="J112" s="30"/>
    </row>
    <row r="113" spans="1:10" ht="25.5" x14ac:dyDescent="0.2">
      <c r="A113" s="65" t="s">
        <v>203</v>
      </c>
      <c r="B113" s="56"/>
      <c r="C113" s="55" t="s">
        <v>200</v>
      </c>
      <c r="D113" s="55" t="s">
        <v>39</v>
      </c>
      <c r="E113" s="55" t="s">
        <v>43</v>
      </c>
      <c r="F113" s="42"/>
      <c r="G113" s="60">
        <f>G114+G116</f>
        <v>1232.3999999999999</v>
      </c>
      <c r="H113" s="60">
        <f>H114+H116</f>
        <v>978.3</v>
      </c>
      <c r="I113" s="60">
        <f>I114+I116</f>
        <v>978.3</v>
      </c>
      <c r="J113" s="30"/>
    </row>
    <row r="114" spans="1:10" ht="25.5" hidden="1" x14ac:dyDescent="0.2">
      <c r="A114" s="65" t="s">
        <v>204</v>
      </c>
      <c r="B114" s="56"/>
      <c r="C114" s="55" t="s">
        <v>201</v>
      </c>
      <c r="D114" s="55" t="s">
        <v>39</v>
      </c>
      <c r="E114" s="55" t="s">
        <v>43</v>
      </c>
      <c r="F114" s="42"/>
      <c r="G114" s="60">
        <f>G115</f>
        <v>0</v>
      </c>
      <c r="H114" s="60">
        <f>H115</f>
        <v>0</v>
      </c>
      <c r="I114" s="60">
        <f>I115</f>
        <v>0</v>
      </c>
      <c r="J114" s="30"/>
    </row>
    <row r="115" spans="1:10" ht="25.5" hidden="1" x14ac:dyDescent="0.2">
      <c r="A115" s="36" t="s">
        <v>80</v>
      </c>
      <c r="B115" s="56"/>
      <c r="C115" s="55" t="s">
        <v>201</v>
      </c>
      <c r="D115" s="55" t="s">
        <v>39</v>
      </c>
      <c r="E115" s="55" t="s">
        <v>43</v>
      </c>
      <c r="F115" s="42"/>
      <c r="G115" s="60"/>
      <c r="H115" s="60"/>
      <c r="I115" s="60"/>
      <c r="J115" s="30"/>
    </row>
    <row r="116" spans="1:10" ht="38.25" x14ac:dyDescent="0.2">
      <c r="A116" s="36" t="s">
        <v>212</v>
      </c>
      <c r="B116" s="56"/>
      <c r="C116" s="55" t="s">
        <v>211</v>
      </c>
      <c r="D116" s="55" t="s">
        <v>39</v>
      </c>
      <c r="E116" s="55" t="s">
        <v>43</v>
      </c>
      <c r="F116" s="42"/>
      <c r="G116" s="60">
        <f>G117</f>
        <v>1232.3999999999999</v>
      </c>
      <c r="H116" s="60">
        <f>H117</f>
        <v>978.3</v>
      </c>
      <c r="I116" s="60">
        <f>I117</f>
        <v>978.3</v>
      </c>
      <c r="J116" s="30"/>
    </row>
    <row r="117" spans="1:10" ht="25.5" x14ac:dyDescent="0.2">
      <c r="A117" s="36" t="s">
        <v>80</v>
      </c>
      <c r="B117" s="56"/>
      <c r="C117" s="55" t="s">
        <v>211</v>
      </c>
      <c r="D117" s="55" t="s">
        <v>39</v>
      </c>
      <c r="E117" s="55" t="s">
        <v>43</v>
      </c>
      <c r="F117" s="42" t="s">
        <v>81</v>
      </c>
      <c r="G117" s="60">
        <f>'6'!G115</f>
        <v>1232.3999999999999</v>
      </c>
      <c r="H117" s="60">
        <v>978.3</v>
      </c>
      <c r="I117" s="60">
        <v>978.3</v>
      </c>
      <c r="J117" s="30"/>
    </row>
    <row r="118" spans="1:10" s="88" customFormat="1" ht="38.25" x14ac:dyDescent="0.2">
      <c r="A118" s="87" t="s">
        <v>242</v>
      </c>
      <c r="B118" s="90"/>
      <c r="C118" s="91" t="s">
        <v>240</v>
      </c>
      <c r="D118" s="91" t="s">
        <v>39</v>
      </c>
      <c r="E118" s="91" t="s">
        <v>43</v>
      </c>
      <c r="F118" s="66"/>
      <c r="G118" s="92">
        <f>G119</f>
        <v>950.09999999999991</v>
      </c>
      <c r="H118" s="92"/>
      <c r="I118" s="92"/>
      <c r="J118" s="89"/>
    </row>
    <row r="119" spans="1:10" ht="38.25" x14ac:dyDescent="0.2">
      <c r="A119" s="79" t="s">
        <v>239</v>
      </c>
      <c r="B119" s="56"/>
      <c r="C119" s="55" t="s">
        <v>240</v>
      </c>
      <c r="D119" s="55" t="s">
        <v>39</v>
      </c>
      <c r="E119" s="55" t="s">
        <v>43</v>
      </c>
      <c r="F119" s="41"/>
      <c r="G119" s="60">
        <f>G120</f>
        <v>950.09999999999991</v>
      </c>
      <c r="H119" s="60"/>
      <c r="I119" s="60"/>
      <c r="J119" s="30"/>
    </row>
    <row r="120" spans="1:10" ht="38.25" x14ac:dyDescent="0.2">
      <c r="A120" s="81" t="s">
        <v>239</v>
      </c>
      <c r="B120" s="50"/>
      <c r="C120" s="55" t="s">
        <v>240</v>
      </c>
      <c r="D120" s="55" t="s">
        <v>39</v>
      </c>
      <c r="E120" s="55" t="s">
        <v>43</v>
      </c>
      <c r="F120" s="55"/>
      <c r="G120" s="60">
        <f>G121+G124+G127</f>
        <v>950.09999999999991</v>
      </c>
      <c r="H120" s="60"/>
      <c r="I120" s="60"/>
      <c r="J120" s="30"/>
    </row>
    <row r="121" spans="1:10" ht="25.5" x14ac:dyDescent="0.2">
      <c r="A121" s="84" t="s">
        <v>319</v>
      </c>
      <c r="B121" s="50"/>
      <c r="C121" s="55" t="s">
        <v>316</v>
      </c>
      <c r="D121" s="55" t="s">
        <v>39</v>
      </c>
      <c r="E121" s="55" t="s">
        <v>43</v>
      </c>
      <c r="F121" s="55"/>
      <c r="G121" s="60">
        <f>G122</f>
        <v>595.79999999999995</v>
      </c>
      <c r="H121" s="60"/>
      <c r="I121" s="60"/>
      <c r="J121" s="30"/>
    </row>
    <row r="122" spans="1:10" ht="76.5" x14ac:dyDescent="0.2">
      <c r="A122" s="81" t="s">
        <v>320</v>
      </c>
      <c r="B122" s="50"/>
      <c r="C122" s="55" t="s">
        <v>317</v>
      </c>
      <c r="D122" s="55" t="s">
        <v>39</v>
      </c>
      <c r="E122" s="55" t="s">
        <v>43</v>
      </c>
      <c r="F122" s="55"/>
      <c r="G122" s="60">
        <f>G123</f>
        <v>595.79999999999995</v>
      </c>
      <c r="H122" s="60"/>
      <c r="I122" s="60"/>
      <c r="J122" s="30"/>
    </row>
    <row r="123" spans="1:10" ht="25.5" x14ac:dyDescent="0.2">
      <c r="A123" s="81" t="s">
        <v>80</v>
      </c>
      <c r="B123" s="56"/>
      <c r="C123" s="55" t="s">
        <v>317</v>
      </c>
      <c r="D123" s="55" t="s">
        <v>39</v>
      </c>
      <c r="E123" s="55" t="s">
        <v>43</v>
      </c>
      <c r="F123" s="42" t="s">
        <v>81</v>
      </c>
      <c r="G123" s="60">
        <f>527.9+67.9</f>
        <v>595.79999999999995</v>
      </c>
      <c r="H123" s="60"/>
      <c r="I123" s="60"/>
      <c r="J123" s="30"/>
    </row>
    <row r="124" spans="1:10" ht="25.5" x14ac:dyDescent="0.2">
      <c r="A124" s="81" t="s">
        <v>322</v>
      </c>
      <c r="B124" s="56"/>
      <c r="C124" s="55" t="s">
        <v>241</v>
      </c>
      <c r="D124" s="42" t="s">
        <v>45</v>
      </c>
      <c r="E124" s="42" t="s">
        <v>38</v>
      </c>
      <c r="F124" s="42"/>
      <c r="G124" s="60">
        <f>G125</f>
        <v>199.1</v>
      </c>
      <c r="H124" s="60"/>
      <c r="I124" s="60"/>
      <c r="J124" s="30"/>
    </row>
    <row r="125" spans="1:10" ht="76.5" x14ac:dyDescent="0.2">
      <c r="A125" s="84" t="s">
        <v>323</v>
      </c>
      <c r="B125" s="56"/>
      <c r="C125" s="55" t="s">
        <v>321</v>
      </c>
      <c r="D125" s="42" t="s">
        <v>45</v>
      </c>
      <c r="E125" s="42" t="s">
        <v>38</v>
      </c>
      <c r="F125" s="42"/>
      <c r="G125" s="60">
        <f>G126</f>
        <v>199.1</v>
      </c>
      <c r="H125" s="60"/>
      <c r="I125" s="60"/>
      <c r="J125" s="30"/>
    </row>
    <row r="126" spans="1:10" ht="25.5" x14ac:dyDescent="0.2">
      <c r="A126" s="81" t="s">
        <v>80</v>
      </c>
      <c r="B126" s="56"/>
      <c r="C126" s="55" t="s">
        <v>321</v>
      </c>
      <c r="D126" s="42" t="s">
        <v>45</v>
      </c>
      <c r="E126" s="42" t="s">
        <v>38</v>
      </c>
      <c r="F126" s="42" t="s">
        <v>81</v>
      </c>
      <c r="G126" s="60">
        <f>176.4+22.7</f>
        <v>199.1</v>
      </c>
      <c r="H126" s="60"/>
      <c r="I126" s="60"/>
      <c r="J126" s="30"/>
    </row>
    <row r="127" spans="1:10" ht="25.5" x14ac:dyDescent="0.2">
      <c r="A127" s="81" t="s">
        <v>322</v>
      </c>
      <c r="B127" s="56"/>
      <c r="C127" s="55" t="s">
        <v>316</v>
      </c>
      <c r="D127" s="42" t="s">
        <v>45</v>
      </c>
      <c r="E127" s="42" t="s">
        <v>38</v>
      </c>
      <c r="F127" s="42"/>
      <c r="G127" s="60">
        <f>G128</f>
        <v>155.19999999999999</v>
      </c>
      <c r="H127" s="60"/>
      <c r="I127" s="60"/>
      <c r="J127" s="30"/>
    </row>
    <row r="128" spans="1:10" ht="76.5" x14ac:dyDescent="0.2">
      <c r="A128" s="84" t="s">
        <v>323</v>
      </c>
      <c r="B128" s="56"/>
      <c r="C128" s="55" t="s">
        <v>317</v>
      </c>
      <c r="D128" s="42" t="s">
        <v>45</v>
      </c>
      <c r="E128" s="42" t="s">
        <v>38</v>
      </c>
      <c r="F128" s="42"/>
      <c r="G128" s="60">
        <f>G129</f>
        <v>155.19999999999999</v>
      </c>
      <c r="H128" s="60"/>
      <c r="I128" s="60"/>
      <c r="J128" s="30"/>
    </row>
    <row r="129" spans="1:12" ht="25.5" x14ac:dyDescent="0.2">
      <c r="A129" s="81" t="s">
        <v>80</v>
      </c>
      <c r="B129" s="56"/>
      <c r="C129" s="55" t="s">
        <v>317</v>
      </c>
      <c r="D129" s="42" t="s">
        <v>45</v>
      </c>
      <c r="E129" s="42" t="s">
        <v>38</v>
      </c>
      <c r="F129" s="42" t="s">
        <v>81</v>
      </c>
      <c r="G129" s="60">
        <f>137.5+17.7</f>
        <v>155.19999999999999</v>
      </c>
      <c r="H129" s="60"/>
      <c r="I129" s="60"/>
      <c r="J129" s="30"/>
    </row>
    <row r="130" spans="1:12" ht="57.75" customHeight="1" x14ac:dyDescent="0.2">
      <c r="A130" s="79" t="s">
        <v>251</v>
      </c>
      <c r="B130" s="31"/>
      <c r="C130" s="66" t="s">
        <v>178</v>
      </c>
      <c r="D130" s="66"/>
      <c r="E130" s="66"/>
      <c r="F130" s="66"/>
      <c r="G130" s="67">
        <f>G131+G139+G149</f>
        <v>3927.9</v>
      </c>
      <c r="H130" s="67">
        <f>H131+H139+H149</f>
        <v>3182</v>
      </c>
      <c r="I130" s="67">
        <f>I131+I139+I149</f>
        <v>3384.4</v>
      </c>
      <c r="J130" s="30"/>
      <c r="K130" s="30"/>
      <c r="L130" s="30"/>
    </row>
    <row r="131" spans="1:12" ht="13.5" x14ac:dyDescent="0.25">
      <c r="A131" s="99" t="s">
        <v>21</v>
      </c>
      <c r="B131" s="68"/>
      <c r="C131" s="41"/>
      <c r="D131" s="42" t="s">
        <v>45</v>
      </c>
      <c r="E131" s="42" t="s">
        <v>36</v>
      </c>
      <c r="F131" s="37"/>
      <c r="G131" s="40">
        <f>G132</f>
        <v>259.5</v>
      </c>
      <c r="H131" s="40">
        <f>H132</f>
        <v>187.2</v>
      </c>
      <c r="I131" s="40">
        <f>I132</f>
        <v>187.2</v>
      </c>
      <c r="J131" s="96"/>
      <c r="K131" s="96"/>
      <c r="L131" s="96"/>
    </row>
    <row r="132" spans="1:12" ht="25.5" x14ac:dyDescent="0.2">
      <c r="A132" s="81" t="s">
        <v>238</v>
      </c>
      <c r="B132" s="68"/>
      <c r="C132" s="41" t="s">
        <v>180</v>
      </c>
      <c r="D132" s="42" t="s">
        <v>45</v>
      </c>
      <c r="E132" s="42" t="s">
        <v>36</v>
      </c>
      <c r="F132" s="37"/>
      <c r="G132" s="40">
        <f>G133+G135+G138</f>
        <v>259.5</v>
      </c>
      <c r="H132" s="40">
        <f>H133+H135+H138</f>
        <v>187.2</v>
      </c>
      <c r="I132" s="40">
        <f>I133+I135+I138</f>
        <v>187.2</v>
      </c>
      <c r="J132" s="96"/>
      <c r="K132" s="96"/>
      <c r="L132" s="96"/>
    </row>
    <row r="133" spans="1:12" x14ac:dyDescent="0.2">
      <c r="A133" s="81" t="s">
        <v>110</v>
      </c>
      <c r="B133" s="68"/>
      <c r="C133" s="41" t="s">
        <v>181</v>
      </c>
      <c r="D133" s="42" t="s">
        <v>45</v>
      </c>
      <c r="E133" s="42" t="s">
        <v>36</v>
      </c>
      <c r="F133" s="37"/>
      <c r="G133" s="40">
        <f>G134</f>
        <v>259.5</v>
      </c>
      <c r="H133" s="40">
        <f>H134</f>
        <v>177.2</v>
      </c>
      <c r="I133" s="40">
        <f>I134</f>
        <v>177.2</v>
      </c>
      <c r="J133" s="96"/>
      <c r="K133" s="96"/>
      <c r="L133" s="96"/>
    </row>
    <row r="134" spans="1:12" ht="25.5" x14ac:dyDescent="0.2">
      <c r="A134" s="81" t="s">
        <v>80</v>
      </c>
      <c r="B134" s="68"/>
      <c r="C134" s="41" t="s">
        <v>181</v>
      </c>
      <c r="D134" s="42" t="s">
        <v>45</v>
      </c>
      <c r="E134" s="42" t="s">
        <v>36</v>
      </c>
      <c r="F134" s="42" t="s">
        <v>81</v>
      </c>
      <c r="G134" s="40">
        <f>'6'!G156</f>
        <v>259.5</v>
      </c>
      <c r="H134" s="40">
        <f>'6'!H156</f>
        <v>177.2</v>
      </c>
      <c r="I134" s="40">
        <f>'6'!I156</f>
        <v>177.2</v>
      </c>
      <c r="J134" s="30"/>
    </row>
    <row r="135" spans="1:12" x14ac:dyDescent="0.2">
      <c r="A135" s="81" t="s">
        <v>232</v>
      </c>
      <c r="B135" s="68"/>
      <c r="C135" s="41" t="s">
        <v>233</v>
      </c>
      <c r="D135" s="42" t="s">
        <v>45</v>
      </c>
      <c r="E135" s="42" t="s">
        <v>36</v>
      </c>
      <c r="F135" s="42"/>
      <c r="G135" s="40">
        <f>G136</f>
        <v>0</v>
      </c>
      <c r="H135" s="40">
        <f>H136</f>
        <v>0</v>
      </c>
      <c r="I135" s="40">
        <f>I136</f>
        <v>0</v>
      </c>
      <c r="J135" s="30"/>
    </row>
    <row r="136" spans="1:12" ht="25.5" x14ac:dyDescent="0.2">
      <c r="A136" s="81" t="s">
        <v>80</v>
      </c>
      <c r="B136" s="68"/>
      <c r="C136" s="41" t="s">
        <v>233</v>
      </c>
      <c r="D136" s="42" t="s">
        <v>45</v>
      </c>
      <c r="E136" s="42" t="s">
        <v>36</v>
      </c>
      <c r="F136" s="42" t="s">
        <v>81</v>
      </c>
      <c r="G136" s="40">
        <f>'6'!G158</f>
        <v>0</v>
      </c>
      <c r="H136" s="40">
        <f>'6'!H158</f>
        <v>0</v>
      </c>
      <c r="I136" s="40">
        <f>'6'!I158</f>
        <v>0</v>
      </c>
      <c r="J136" s="30"/>
    </row>
    <row r="137" spans="1:12" x14ac:dyDescent="0.2">
      <c r="A137" s="83" t="s">
        <v>175</v>
      </c>
      <c r="B137" s="68"/>
      <c r="C137" s="71" t="s">
        <v>261</v>
      </c>
      <c r="D137" s="42" t="s">
        <v>45</v>
      </c>
      <c r="E137" s="42" t="s">
        <v>36</v>
      </c>
      <c r="F137" s="42"/>
      <c r="G137" s="40">
        <f>G138</f>
        <v>0</v>
      </c>
      <c r="H137" s="40">
        <f>H138</f>
        <v>10</v>
      </c>
      <c r="I137" s="40">
        <f>I138</f>
        <v>10</v>
      </c>
      <c r="J137" s="30"/>
    </row>
    <row r="138" spans="1:12" ht="25.5" x14ac:dyDescent="0.2">
      <c r="A138" s="81" t="s">
        <v>80</v>
      </c>
      <c r="B138" s="68"/>
      <c r="C138" s="71" t="s">
        <v>261</v>
      </c>
      <c r="D138" s="42" t="s">
        <v>45</v>
      </c>
      <c r="E138" s="42" t="s">
        <v>36</v>
      </c>
      <c r="F138" s="42" t="s">
        <v>81</v>
      </c>
      <c r="G138" s="40">
        <f>'6'!G160</f>
        <v>0</v>
      </c>
      <c r="H138" s="40">
        <f>'6'!H160</f>
        <v>10</v>
      </c>
      <c r="I138" s="40">
        <f>'6'!I160</f>
        <v>10</v>
      </c>
      <c r="J138" s="30"/>
    </row>
    <row r="139" spans="1:12" ht="13.5" x14ac:dyDescent="0.25">
      <c r="A139" s="99" t="s">
        <v>8</v>
      </c>
      <c r="B139" s="68"/>
      <c r="C139" s="37"/>
      <c r="D139" s="72" t="s">
        <v>45</v>
      </c>
      <c r="E139" s="72" t="s">
        <v>42</v>
      </c>
      <c r="F139" s="37"/>
      <c r="G139" s="40">
        <f t="shared" ref="G139:I140" si="10">G140</f>
        <v>522.4</v>
      </c>
      <c r="H139" s="40">
        <f t="shared" si="10"/>
        <v>0</v>
      </c>
      <c r="I139" s="40">
        <f t="shared" si="10"/>
        <v>0</v>
      </c>
      <c r="J139" s="30"/>
    </row>
    <row r="140" spans="1:12" ht="51" x14ac:dyDescent="0.2">
      <c r="A140" s="81" t="s">
        <v>251</v>
      </c>
      <c r="B140" s="68"/>
      <c r="C140" s="56" t="s">
        <v>178</v>
      </c>
      <c r="D140" s="37" t="s">
        <v>45</v>
      </c>
      <c r="E140" s="37" t="s">
        <v>42</v>
      </c>
      <c r="F140" s="37"/>
      <c r="G140" s="40">
        <f t="shared" si="10"/>
        <v>522.4</v>
      </c>
      <c r="H140" s="40">
        <f t="shared" si="10"/>
        <v>0</v>
      </c>
      <c r="I140" s="40">
        <f t="shared" si="10"/>
        <v>0</v>
      </c>
      <c r="J140" s="30"/>
    </row>
    <row r="141" spans="1:12" ht="51" x14ac:dyDescent="0.2">
      <c r="A141" s="81" t="s">
        <v>251</v>
      </c>
      <c r="B141" s="68"/>
      <c r="C141" s="56" t="s">
        <v>179</v>
      </c>
      <c r="D141" s="37" t="s">
        <v>45</v>
      </c>
      <c r="E141" s="37" t="s">
        <v>42</v>
      </c>
      <c r="F141" s="37"/>
      <c r="G141" s="40">
        <f>G142+G146</f>
        <v>522.4</v>
      </c>
      <c r="H141" s="40">
        <f>H142+H146</f>
        <v>0</v>
      </c>
      <c r="I141" s="40">
        <f>I142+I146</f>
        <v>0</v>
      </c>
      <c r="J141" s="30"/>
    </row>
    <row r="142" spans="1:12" ht="25.5" x14ac:dyDescent="0.2">
      <c r="A142" s="81" t="s">
        <v>229</v>
      </c>
      <c r="B142" s="43"/>
      <c r="C142" s="56" t="s">
        <v>182</v>
      </c>
      <c r="D142" s="37" t="s">
        <v>45</v>
      </c>
      <c r="E142" s="37" t="s">
        <v>42</v>
      </c>
      <c r="F142" s="37"/>
      <c r="G142" s="40">
        <f t="shared" ref="G142:I143" si="11">G143</f>
        <v>484</v>
      </c>
      <c r="H142" s="40">
        <f t="shared" si="11"/>
        <v>0</v>
      </c>
      <c r="I142" s="40">
        <f t="shared" si="11"/>
        <v>0</v>
      </c>
      <c r="J142" s="30"/>
    </row>
    <row r="143" spans="1:12" x14ac:dyDescent="0.2">
      <c r="A143" s="81" t="s">
        <v>176</v>
      </c>
      <c r="B143" s="43"/>
      <c r="C143" s="56" t="s">
        <v>183</v>
      </c>
      <c r="D143" s="37" t="s">
        <v>45</v>
      </c>
      <c r="E143" s="37" t="s">
        <v>42</v>
      </c>
      <c r="F143" s="42"/>
      <c r="G143" s="40">
        <f>G144+G145</f>
        <v>484</v>
      </c>
      <c r="H143" s="40">
        <f t="shared" si="11"/>
        <v>0</v>
      </c>
      <c r="I143" s="40">
        <f t="shared" si="11"/>
        <v>0</v>
      </c>
      <c r="J143" s="30"/>
    </row>
    <row r="144" spans="1:12" ht="25.5" x14ac:dyDescent="0.2">
      <c r="A144" s="81" t="s">
        <v>80</v>
      </c>
      <c r="B144" s="68"/>
      <c r="C144" s="56" t="s">
        <v>183</v>
      </c>
      <c r="D144" s="37" t="s">
        <v>45</v>
      </c>
      <c r="E144" s="37" t="s">
        <v>42</v>
      </c>
      <c r="F144" s="37" t="s">
        <v>81</v>
      </c>
      <c r="G144" s="40">
        <f>'6'!G184</f>
        <v>471</v>
      </c>
      <c r="H144" s="40">
        <f>'6'!H183</f>
        <v>0</v>
      </c>
      <c r="I144" s="40">
        <f>'6'!I183</f>
        <v>0</v>
      </c>
      <c r="J144" s="30"/>
    </row>
    <row r="145" spans="1:12" x14ac:dyDescent="0.2">
      <c r="A145" s="84" t="s">
        <v>79</v>
      </c>
      <c r="B145" s="68"/>
      <c r="C145" s="56" t="s">
        <v>183</v>
      </c>
      <c r="D145" s="37" t="s">
        <v>45</v>
      </c>
      <c r="E145" s="37" t="s">
        <v>42</v>
      </c>
      <c r="F145" s="41" t="s">
        <v>210</v>
      </c>
      <c r="G145" s="40">
        <f>'6'!G185</f>
        <v>13</v>
      </c>
      <c r="H145" s="40"/>
      <c r="I145" s="40"/>
      <c r="J145" s="30"/>
    </row>
    <row r="146" spans="1:12" x14ac:dyDescent="0.2">
      <c r="A146" s="81" t="s">
        <v>154</v>
      </c>
      <c r="B146" s="68"/>
      <c r="C146" s="56" t="s">
        <v>184</v>
      </c>
      <c r="D146" s="37" t="s">
        <v>45</v>
      </c>
      <c r="E146" s="37" t="s">
        <v>42</v>
      </c>
      <c r="F146" s="37"/>
      <c r="G146" s="40">
        <f t="shared" ref="G146:I147" si="12">G147</f>
        <v>38.4</v>
      </c>
      <c r="H146" s="40">
        <f t="shared" si="12"/>
        <v>0</v>
      </c>
      <c r="I146" s="40">
        <f t="shared" si="12"/>
        <v>0</v>
      </c>
      <c r="J146" s="30"/>
    </row>
    <row r="147" spans="1:12" x14ac:dyDescent="0.2">
      <c r="A147" s="81" t="s">
        <v>177</v>
      </c>
      <c r="B147" s="68"/>
      <c r="C147" s="56" t="s">
        <v>185</v>
      </c>
      <c r="D147" s="37" t="s">
        <v>45</v>
      </c>
      <c r="E147" s="37" t="s">
        <v>42</v>
      </c>
      <c r="F147" s="37"/>
      <c r="G147" s="40">
        <f t="shared" si="12"/>
        <v>38.4</v>
      </c>
      <c r="H147" s="40">
        <f t="shared" si="12"/>
        <v>0</v>
      </c>
      <c r="I147" s="40">
        <f t="shared" si="12"/>
        <v>0</v>
      </c>
      <c r="J147" s="30"/>
    </row>
    <row r="148" spans="1:12" ht="25.5" x14ac:dyDescent="0.2">
      <c r="A148" s="81" t="s">
        <v>80</v>
      </c>
      <c r="B148" s="68"/>
      <c r="C148" s="56" t="s">
        <v>185</v>
      </c>
      <c r="D148" s="37" t="s">
        <v>45</v>
      </c>
      <c r="E148" s="37" t="s">
        <v>42</v>
      </c>
      <c r="F148" s="37" t="s">
        <v>81</v>
      </c>
      <c r="G148" s="40">
        <f>'6'!G188</f>
        <v>38.4</v>
      </c>
      <c r="H148" s="40">
        <f>'6'!H188</f>
        <v>0</v>
      </c>
      <c r="I148" s="40">
        <f>'6'!I188</f>
        <v>0</v>
      </c>
      <c r="J148" s="30"/>
    </row>
    <row r="149" spans="1:12" ht="13.5" x14ac:dyDescent="0.25">
      <c r="A149" s="99" t="s">
        <v>22</v>
      </c>
      <c r="B149" s="68"/>
      <c r="C149" s="42"/>
      <c r="D149" s="72" t="s">
        <v>45</v>
      </c>
      <c r="E149" s="72" t="s">
        <v>38</v>
      </c>
      <c r="F149" s="42"/>
      <c r="G149" s="40">
        <f t="shared" ref="G149:I150" si="13">G150</f>
        <v>3146</v>
      </c>
      <c r="H149" s="40">
        <f t="shared" si="13"/>
        <v>2994.8</v>
      </c>
      <c r="I149" s="40">
        <f t="shared" si="13"/>
        <v>3197.2000000000003</v>
      </c>
      <c r="J149" s="30"/>
      <c r="K149" s="30"/>
      <c r="L149" s="30"/>
    </row>
    <row r="150" spans="1:12" ht="51" x14ac:dyDescent="0.2">
      <c r="A150" s="81" t="s">
        <v>251</v>
      </c>
      <c r="B150" s="68"/>
      <c r="C150" s="56" t="s">
        <v>178</v>
      </c>
      <c r="D150" s="37" t="s">
        <v>45</v>
      </c>
      <c r="E150" s="42" t="s">
        <v>38</v>
      </c>
      <c r="F150" s="37"/>
      <c r="G150" s="40">
        <f t="shared" si="13"/>
        <v>3146</v>
      </c>
      <c r="H150" s="40">
        <f t="shared" si="13"/>
        <v>2994.8</v>
      </c>
      <c r="I150" s="40">
        <f t="shared" si="13"/>
        <v>3197.2000000000003</v>
      </c>
      <c r="J150" s="96"/>
    </row>
    <row r="151" spans="1:12" ht="51" x14ac:dyDescent="0.2">
      <c r="A151" s="81" t="s">
        <v>251</v>
      </c>
      <c r="B151" s="68"/>
      <c r="C151" s="56" t="s">
        <v>179</v>
      </c>
      <c r="D151" s="37" t="s">
        <v>45</v>
      </c>
      <c r="E151" s="42" t="s">
        <v>38</v>
      </c>
      <c r="F151" s="37"/>
      <c r="G151" s="40">
        <f>G154+G157+G159+G162+G165</f>
        <v>3146</v>
      </c>
      <c r="H151" s="40">
        <f>H154+H157+H159+H162+H165</f>
        <v>2994.8</v>
      </c>
      <c r="I151" s="40">
        <f>I154+I157+I159+I162+I165</f>
        <v>3197.2000000000003</v>
      </c>
      <c r="J151" s="30"/>
    </row>
    <row r="152" spans="1:12" ht="25.5" x14ac:dyDescent="0.2">
      <c r="A152" s="81" t="s">
        <v>150</v>
      </c>
      <c r="B152" s="68"/>
      <c r="C152" s="56" t="s">
        <v>186</v>
      </c>
      <c r="D152" s="42" t="s">
        <v>45</v>
      </c>
      <c r="E152" s="42" t="s">
        <v>38</v>
      </c>
      <c r="F152" s="37"/>
      <c r="G152" s="40">
        <f t="shared" ref="G152:I153" si="14">G153</f>
        <v>2742.6</v>
      </c>
      <c r="H152" s="40">
        <f t="shared" si="14"/>
        <v>2524.8000000000002</v>
      </c>
      <c r="I152" s="40">
        <f t="shared" si="14"/>
        <v>2524.8000000000002</v>
      </c>
      <c r="J152" s="30"/>
    </row>
    <row r="153" spans="1:12" x14ac:dyDescent="0.2">
      <c r="A153" s="81" t="s">
        <v>70</v>
      </c>
      <c r="B153" s="68"/>
      <c r="C153" s="50" t="s">
        <v>187</v>
      </c>
      <c r="D153" s="42" t="s">
        <v>45</v>
      </c>
      <c r="E153" s="42" t="s">
        <v>38</v>
      </c>
      <c r="F153" s="37"/>
      <c r="G153" s="40">
        <f t="shared" si="14"/>
        <v>2742.6</v>
      </c>
      <c r="H153" s="40">
        <f t="shared" si="14"/>
        <v>2524.8000000000002</v>
      </c>
      <c r="I153" s="40">
        <f t="shared" si="14"/>
        <v>2524.8000000000002</v>
      </c>
      <c r="J153" s="30"/>
    </row>
    <row r="154" spans="1:12" ht="25.5" x14ac:dyDescent="0.2">
      <c r="A154" s="81" t="s">
        <v>80</v>
      </c>
      <c r="B154" s="39"/>
      <c r="C154" s="56" t="s">
        <v>187</v>
      </c>
      <c r="D154" s="42" t="s">
        <v>45</v>
      </c>
      <c r="E154" s="42" t="s">
        <v>38</v>
      </c>
      <c r="F154" s="37" t="s">
        <v>81</v>
      </c>
      <c r="G154" s="40">
        <f>'6'!G208</f>
        <v>2742.6</v>
      </c>
      <c r="H154" s="40">
        <f>'6'!H208</f>
        <v>2524.8000000000002</v>
      </c>
      <c r="I154" s="40">
        <f>'6'!I208</f>
        <v>2524.8000000000002</v>
      </c>
      <c r="J154" s="30"/>
    </row>
    <row r="155" spans="1:12" ht="25.5" x14ac:dyDescent="0.2">
      <c r="A155" s="81" t="s">
        <v>152</v>
      </c>
      <c r="B155" s="68"/>
      <c r="C155" s="56" t="s">
        <v>188</v>
      </c>
      <c r="D155" s="42" t="s">
        <v>45</v>
      </c>
      <c r="E155" s="42" t="s">
        <v>38</v>
      </c>
      <c r="F155" s="37"/>
      <c r="G155" s="40">
        <f>G156+G158</f>
        <v>308.39999999999998</v>
      </c>
      <c r="H155" s="40">
        <f>H156+H158</f>
        <v>320</v>
      </c>
      <c r="I155" s="40">
        <f>I156+I158</f>
        <v>522.4</v>
      </c>
      <c r="J155" s="30"/>
    </row>
    <row r="156" spans="1:12" x14ac:dyDescent="0.2">
      <c r="A156" s="81" t="s">
        <v>72</v>
      </c>
      <c r="B156" s="43"/>
      <c r="C156" s="56" t="s">
        <v>189</v>
      </c>
      <c r="D156" s="42" t="s">
        <v>45</v>
      </c>
      <c r="E156" s="42" t="s">
        <v>38</v>
      </c>
      <c r="F156" s="37"/>
      <c r="G156" s="40">
        <f>G157</f>
        <v>308.39999999999998</v>
      </c>
      <c r="H156" s="40">
        <f>H157</f>
        <v>320</v>
      </c>
      <c r="I156" s="40">
        <f>I157</f>
        <v>522.4</v>
      </c>
      <c r="J156" s="30"/>
    </row>
    <row r="157" spans="1:12" ht="25.5" x14ac:dyDescent="0.2">
      <c r="A157" s="81" t="s">
        <v>80</v>
      </c>
      <c r="B157" s="39"/>
      <c r="C157" s="56" t="s">
        <v>189</v>
      </c>
      <c r="D157" s="42" t="s">
        <v>45</v>
      </c>
      <c r="E157" s="42" t="s">
        <v>38</v>
      </c>
      <c r="F157" s="37" t="s">
        <v>81</v>
      </c>
      <c r="G157" s="40">
        <f>'6'!G211</f>
        <v>308.39999999999998</v>
      </c>
      <c r="H157" s="40">
        <f>'6'!H211</f>
        <v>320</v>
      </c>
      <c r="I157" s="40">
        <f>'6'!I211</f>
        <v>522.4</v>
      </c>
      <c r="J157" s="30"/>
    </row>
    <row r="158" spans="1:12" x14ac:dyDescent="0.2">
      <c r="A158" s="81" t="s">
        <v>230</v>
      </c>
      <c r="B158" s="39"/>
      <c r="C158" s="56" t="s">
        <v>231</v>
      </c>
      <c r="D158" s="42" t="s">
        <v>45</v>
      </c>
      <c r="E158" s="42" t="s">
        <v>38</v>
      </c>
      <c r="F158" s="37"/>
      <c r="G158" s="40">
        <f>G159</f>
        <v>0</v>
      </c>
      <c r="H158" s="40">
        <f>H159</f>
        <v>0</v>
      </c>
      <c r="I158" s="40">
        <f>I159</f>
        <v>0</v>
      </c>
      <c r="J158" s="30"/>
    </row>
    <row r="159" spans="1:12" ht="25.5" x14ac:dyDescent="0.2">
      <c r="A159" s="81" t="s">
        <v>80</v>
      </c>
      <c r="B159" s="39"/>
      <c r="C159" s="56" t="s">
        <v>231</v>
      </c>
      <c r="D159" s="42" t="s">
        <v>45</v>
      </c>
      <c r="E159" s="42" t="s">
        <v>38</v>
      </c>
      <c r="F159" s="37" t="s">
        <v>81</v>
      </c>
      <c r="G159" s="40">
        <f>'6'!G212</f>
        <v>0</v>
      </c>
      <c r="H159" s="40">
        <f>'6'!H212</f>
        <v>0</v>
      </c>
      <c r="I159" s="40">
        <f>'6'!I212</f>
        <v>0</v>
      </c>
      <c r="J159" s="30"/>
    </row>
    <row r="160" spans="1:12" x14ac:dyDescent="0.2">
      <c r="A160" s="81" t="s">
        <v>151</v>
      </c>
      <c r="B160" s="68"/>
      <c r="C160" s="56" t="s">
        <v>190</v>
      </c>
      <c r="D160" s="42" t="s">
        <v>45</v>
      </c>
      <c r="E160" s="42" t="s">
        <v>38</v>
      </c>
      <c r="F160" s="37"/>
      <c r="G160" s="40">
        <f t="shared" ref="G160:I161" si="15">G161</f>
        <v>95</v>
      </c>
      <c r="H160" s="40">
        <f t="shared" si="15"/>
        <v>50</v>
      </c>
      <c r="I160" s="40">
        <f t="shared" si="15"/>
        <v>50</v>
      </c>
      <c r="J160" s="30"/>
    </row>
    <row r="161" spans="1:12" x14ac:dyDescent="0.2">
      <c r="A161" s="83" t="s">
        <v>71</v>
      </c>
      <c r="B161" s="39"/>
      <c r="C161" s="56" t="s">
        <v>191</v>
      </c>
      <c r="D161" s="42" t="s">
        <v>45</v>
      </c>
      <c r="E161" s="42" t="s">
        <v>38</v>
      </c>
      <c r="F161" s="42"/>
      <c r="G161" s="40">
        <f t="shared" si="15"/>
        <v>95</v>
      </c>
      <c r="H161" s="40">
        <f>'6'!H215</f>
        <v>50</v>
      </c>
      <c r="I161" s="40">
        <f>'6'!I215</f>
        <v>50</v>
      </c>
      <c r="J161" s="30"/>
    </row>
    <row r="162" spans="1:12" ht="25.5" x14ac:dyDescent="0.2">
      <c r="A162" s="81" t="s">
        <v>80</v>
      </c>
      <c r="B162" s="68"/>
      <c r="C162" s="56" t="s">
        <v>191</v>
      </c>
      <c r="D162" s="42" t="s">
        <v>45</v>
      </c>
      <c r="E162" s="42" t="s">
        <v>38</v>
      </c>
      <c r="F162" s="37" t="s">
        <v>81</v>
      </c>
      <c r="G162" s="40">
        <f>'6'!G216</f>
        <v>95</v>
      </c>
      <c r="H162" s="40">
        <f>'6'!H216</f>
        <v>50</v>
      </c>
      <c r="I162" s="40">
        <f>'6'!I216</f>
        <v>50</v>
      </c>
      <c r="J162" s="30"/>
    </row>
    <row r="163" spans="1:12" x14ac:dyDescent="0.2">
      <c r="A163" s="81" t="s">
        <v>153</v>
      </c>
      <c r="B163" s="68"/>
      <c r="C163" s="56" t="s">
        <v>192</v>
      </c>
      <c r="D163" s="42" t="s">
        <v>45</v>
      </c>
      <c r="E163" s="42" t="s">
        <v>38</v>
      </c>
      <c r="F163" s="37"/>
      <c r="G163" s="40">
        <f t="shared" ref="G163:I164" si="16">G164</f>
        <v>0</v>
      </c>
      <c r="H163" s="40">
        <f t="shared" si="16"/>
        <v>100</v>
      </c>
      <c r="I163" s="40">
        <f t="shared" si="16"/>
        <v>100</v>
      </c>
      <c r="J163" s="30"/>
    </row>
    <row r="164" spans="1:12" x14ac:dyDescent="0.2">
      <c r="A164" s="81" t="s">
        <v>73</v>
      </c>
      <c r="B164" s="39"/>
      <c r="C164" s="56" t="s">
        <v>193</v>
      </c>
      <c r="D164" s="42" t="s">
        <v>45</v>
      </c>
      <c r="E164" s="42" t="s">
        <v>38</v>
      </c>
      <c r="F164" s="37"/>
      <c r="G164" s="40">
        <f t="shared" si="16"/>
        <v>0</v>
      </c>
      <c r="H164" s="40">
        <f t="shared" si="16"/>
        <v>100</v>
      </c>
      <c r="I164" s="40">
        <f t="shared" si="16"/>
        <v>100</v>
      </c>
      <c r="J164" s="30"/>
    </row>
    <row r="165" spans="1:12" ht="25.5" x14ac:dyDescent="0.2">
      <c r="A165" s="81" t="s">
        <v>80</v>
      </c>
      <c r="B165" s="39"/>
      <c r="C165" s="56" t="s">
        <v>193</v>
      </c>
      <c r="D165" s="42" t="s">
        <v>45</v>
      </c>
      <c r="E165" s="42" t="s">
        <v>38</v>
      </c>
      <c r="F165" s="37" t="s">
        <v>81</v>
      </c>
      <c r="G165" s="40">
        <f>'6'!G218</f>
        <v>0</v>
      </c>
      <c r="H165" s="40">
        <f>'6'!H218</f>
        <v>100</v>
      </c>
      <c r="I165" s="40">
        <f>'6'!I218</f>
        <v>100</v>
      </c>
      <c r="J165" s="30"/>
    </row>
    <row r="166" spans="1:12" ht="38.25" x14ac:dyDescent="0.2">
      <c r="A166" s="79" t="s">
        <v>255</v>
      </c>
      <c r="B166" s="39"/>
      <c r="C166" s="91" t="s">
        <v>252</v>
      </c>
      <c r="D166" s="66"/>
      <c r="E166" s="66"/>
      <c r="F166" s="66"/>
      <c r="G166" s="92">
        <f>G167</f>
        <v>1292.1999999999998</v>
      </c>
      <c r="H166" s="67"/>
      <c r="I166" s="67"/>
      <c r="J166" s="30"/>
    </row>
    <row r="167" spans="1:12" ht="15.75" x14ac:dyDescent="0.25">
      <c r="A167" s="7" t="s">
        <v>68</v>
      </c>
      <c r="B167" s="39"/>
      <c r="C167" s="55"/>
      <c r="D167" s="55" t="s">
        <v>39</v>
      </c>
      <c r="E167" s="55" t="s">
        <v>43</v>
      </c>
      <c r="F167" s="37"/>
      <c r="G167" s="60">
        <f>G168</f>
        <v>1292.1999999999998</v>
      </c>
      <c r="H167" s="40"/>
      <c r="I167" s="40"/>
      <c r="J167" s="30"/>
    </row>
    <row r="168" spans="1:12" ht="25.5" x14ac:dyDescent="0.2">
      <c r="A168" s="84" t="s">
        <v>256</v>
      </c>
      <c r="B168" s="39"/>
      <c r="C168" s="55" t="s">
        <v>253</v>
      </c>
      <c r="D168" s="55" t="s">
        <v>39</v>
      </c>
      <c r="E168" s="55" t="s">
        <v>43</v>
      </c>
      <c r="F168" s="37"/>
      <c r="G168" s="60">
        <f>G169</f>
        <v>1292.1999999999998</v>
      </c>
      <c r="H168" s="40"/>
      <c r="I168" s="40"/>
      <c r="J168" s="30"/>
    </row>
    <row r="169" spans="1:12" ht="63.75" x14ac:dyDescent="0.2">
      <c r="A169" s="81" t="s">
        <v>254</v>
      </c>
      <c r="B169" s="39"/>
      <c r="C169" s="55" t="s">
        <v>280</v>
      </c>
      <c r="D169" s="55" t="s">
        <v>39</v>
      </c>
      <c r="E169" s="55" t="s">
        <v>43</v>
      </c>
      <c r="F169" s="37"/>
      <c r="G169" s="60">
        <f>G170</f>
        <v>1292.1999999999998</v>
      </c>
      <c r="H169" s="40"/>
      <c r="I169" s="40"/>
      <c r="J169" s="30"/>
    </row>
    <row r="170" spans="1:12" ht="25.5" x14ac:dyDescent="0.2">
      <c r="A170" s="81" t="s">
        <v>80</v>
      </c>
      <c r="B170" s="39"/>
      <c r="C170" s="55" t="s">
        <v>280</v>
      </c>
      <c r="D170" s="55" t="s">
        <v>39</v>
      </c>
      <c r="E170" s="55" t="s">
        <v>43</v>
      </c>
      <c r="F170" s="37" t="s">
        <v>81</v>
      </c>
      <c r="G170" s="60">
        <f>'6'!G120</f>
        <v>1292.1999999999998</v>
      </c>
      <c r="H170" s="40"/>
      <c r="I170" s="40"/>
      <c r="J170" s="30"/>
    </row>
    <row r="171" spans="1:12" ht="14.25" x14ac:dyDescent="0.2">
      <c r="A171" s="79" t="s">
        <v>259</v>
      </c>
      <c r="B171" s="39"/>
      <c r="C171" s="55"/>
      <c r="D171" s="42"/>
      <c r="E171" s="42"/>
      <c r="F171" s="37"/>
      <c r="G171" s="104">
        <f>G172+G234+G254+G298+G305+G285+G247</f>
        <v>15690.86</v>
      </c>
      <c r="H171" s="104">
        <f>H172+H234+H254+H298+H305+H285</f>
        <v>13758.333999999997</v>
      </c>
      <c r="I171" s="104">
        <f>I172+I234+I254+I298+I305+I285</f>
        <v>13414.814000000002</v>
      </c>
      <c r="J171" s="30"/>
    </row>
    <row r="172" spans="1:12" x14ac:dyDescent="0.2">
      <c r="A172" s="79" t="s">
        <v>16</v>
      </c>
      <c r="B172" s="31">
        <v>911</v>
      </c>
      <c r="C172" s="100" t="s">
        <v>15</v>
      </c>
      <c r="D172" s="101" t="s">
        <v>36</v>
      </c>
      <c r="E172" s="101" t="s">
        <v>37</v>
      </c>
      <c r="F172" s="102" t="s">
        <v>15</v>
      </c>
      <c r="G172" s="103">
        <f>G173+G180+G195+G207+G201</f>
        <v>12977.760000000002</v>
      </c>
      <c r="H172" s="103">
        <f>H173+H180+H195+H207+H201</f>
        <v>11228.133999999998</v>
      </c>
      <c r="I172" s="103">
        <f>I173+I180+I195+I207+I201</f>
        <v>11269.634000000002</v>
      </c>
      <c r="J172" s="32"/>
      <c r="K172" s="32"/>
      <c r="L172" s="32"/>
    </row>
    <row r="173" spans="1:12" ht="39" x14ac:dyDescent="0.25">
      <c r="A173" s="79" t="s">
        <v>216</v>
      </c>
      <c r="B173" s="33"/>
      <c r="C173" s="34"/>
      <c r="D173" s="34" t="s">
        <v>36</v>
      </c>
      <c r="E173" s="34" t="s">
        <v>38</v>
      </c>
      <c r="F173" s="34"/>
      <c r="G173" s="35">
        <f t="shared" ref="G173:I174" si="17">G174</f>
        <v>344.76</v>
      </c>
      <c r="H173" s="35">
        <f t="shared" si="17"/>
        <v>325.34800000000001</v>
      </c>
      <c r="I173" s="35">
        <f t="shared" si="17"/>
        <v>325.34800000000001</v>
      </c>
    </row>
    <row r="174" spans="1:12" ht="15" x14ac:dyDescent="0.25">
      <c r="A174" s="81" t="s">
        <v>160</v>
      </c>
      <c r="B174" s="33"/>
      <c r="C174" s="37" t="s">
        <v>86</v>
      </c>
      <c r="D174" s="37" t="s">
        <v>36</v>
      </c>
      <c r="E174" s="37" t="s">
        <v>38</v>
      </c>
      <c r="F174" s="34"/>
      <c r="G174" s="38">
        <f t="shared" si="17"/>
        <v>344.76</v>
      </c>
      <c r="H174" s="38">
        <f t="shared" si="17"/>
        <v>325.34800000000001</v>
      </c>
      <c r="I174" s="38">
        <f t="shared" si="17"/>
        <v>325.34800000000001</v>
      </c>
    </row>
    <row r="175" spans="1:12" ht="25.5" x14ac:dyDescent="0.2">
      <c r="A175" s="81" t="s">
        <v>54</v>
      </c>
      <c r="B175" s="39"/>
      <c r="C175" s="37" t="s">
        <v>83</v>
      </c>
      <c r="D175" s="37" t="s">
        <v>36</v>
      </c>
      <c r="E175" s="37" t="s">
        <v>38</v>
      </c>
      <c r="F175" s="37"/>
      <c r="G175" s="40">
        <f>G176+G178</f>
        <v>344.76</v>
      </c>
      <c r="H175" s="40">
        <f>H176+H178</f>
        <v>325.34800000000001</v>
      </c>
      <c r="I175" s="40">
        <f>I176+I178</f>
        <v>325.34800000000001</v>
      </c>
    </row>
    <row r="176" spans="1:12" x14ac:dyDescent="0.2">
      <c r="A176" s="82" t="s">
        <v>162</v>
      </c>
      <c r="B176" s="39"/>
      <c r="C176" s="41" t="s">
        <v>161</v>
      </c>
      <c r="D176" s="37" t="s">
        <v>36</v>
      </c>
      <c r="E176" s="37" t="s">
        <v>38</v>
      </c>
      <c r="F176" s="37"/>
      <c r="G176" s="40">
        <f>G177</f>
        <v>192.96</v>
      </c>
      <c r="H176" s="40">
        <f>H177</f>
        <v>173.548</v>
      </c>
      <c r="I176" s="40">
        <f>I177</f>
        <v>173.548</v>
      </c>
    </row>
    <row r="177" spans="1:15" ht="25.5" x14ac:dyDescent="0.2">
      <c r="A177" s="81" t="s">
        <v>80</v>
      </c>
      <c r="B177" s="39"/>
      <c r="C177" s="42" t="s">
        <v>84</v>
      </c>
      <c r="D177" s="37" t="s">
        <v>36</v>
      </c>
      <c r="E177" s="37" t="s">
        <v>38</v>
      </c>
      <c r="F177" s="37" t="s">
        <v>81</v>
      </c>
      <c r="G177" s="40">
        <f>'6'!G18</f>
        <v>192.96</v>
      </c>
      <c r="H177" s="40">
        <f>'6'!H18</f>
        <v>173.548</v>
      </c>
      <c r="I177" s="40">
        <f>'6'!I18</f>
        <v>173.548</v>
      </c>
    </row>
    <row r="178" spans="1:15" ht="27" customHeight="1" x14ac:dyDescent="0.2">
      <c r="A178" s="81" t="s">
        <v>55</v>
      </c>
      <c r="B178" s="43"/>
      <c r="C178" s="37" t="s">
        <v>85</v>
      </c>
      <c r="D178" s="37" t="s">
        <v>36</v>
      </c>
      <c r="E178" s="37" t="s">
        <v>38</v>
      </c>
      <c r="F178" s="44"/>
      <c r="G178" s="40">
        <f>G179</f>
        <v>151.80000000000001</v>
      </c>
      <c r="H178" s="40">
        <f>H179</f>
        <v>151.80000000000001</v>
      </c>
      <c r="I178" s="40">
        <f>I179</f>
        <v>151.80000000000001</v>
      </c>
    </row>
    <row r="179" spans="1:15" x14ac:dyDescent="0.2">
      <c r="A179" s="81" t="s">
        <v>56</v>
      </c>
      <c r="B179" s="43"/>
      <c r="C179" s="37" t="s">
        <v>85</v>
      </c>
      <c r="D179" s="37" t="s">
        <v>36</v>
      </c>
      <c r="E179" s="37" t="s">
        <v>38</v>
      </c>
      <c r="F179" s="37" t="s">
        <v>57</v>
      </c>
      <c r="G179" s="40">
        <f>'6'!G20</f>
        <v>151.80000000000001</v>
      </c>
      <c r="H179" s="40">
        <f>'6'!H20</f>
        <v>151.80000000000001</v>
      </c>
      <c r="I179" s="40">
        <f>'6'!I20</f>
        <v>151.80000000000001</v>
      </c>
    </row>
    <row r="180" spans="1:15" ht="39" customHeight="1" x14ac:dyDescent="0.25">
      <c r="A180" s="79" t="s">
        <v>17</v>
      </c>
      <c r="B180" s="39"/>
      <c r="C180" s="27" t="s">
        <v>15</v>
      </c>
      <c r="D180" s="34" t="s">
        <v>36</v>
      </c>
      <c r="E180" s="34" t="s">
        <v>39</v>
      </c>
      <c r="F180" s="27" t="s">
        <v>15</v>
      </c>
      <c r="G180" s="29">
        <f>G181+G186</f>
        <v>11311.300000000001</v>
      </c>
      <c r="H180" s="29">
        <f>H181+H186</f>
        <v>10282.485999999999</v>
      </c>
      <c r="I180" s="29">
        <f>I181+I186</f>
        <v>10317.186000000002</v>
      </c>
      <c r="J180" s="98"/>
      <c r="K180" s="98"/>
      <c r="L180" s="98"/>
      <c r="M180" s="97"/>
      <c r="N180" s="97"/>
      <c r="O180" s="97"/>
    </row>
    <row r="181" spans="1:15" x14ac:dyDescent="0.2">
      <c r="A181" s="83" t="s">
        <v>77</v>
      </c>
      <c r="B181" s="39"/>
      <c r="C181" s="37" t="s">
        <v>86</v>
      </c>
      <c r="D181" s="37" t="s">
        <v>36</v>
      </c>
      <c r="E181" s="37" t="s">
        <v>39</v>
      </c>
      <c r="F181" s="44" t="s">
        <v>15</v>
      </c>
      <c r="G181" s="47">
        <f t="shared" ref="G181:I184" si="18">G182</f>
        <v>1360.7</v>
      </c>
      <c r="H181" s="47">
        <f t="shared" si="18"/>
        <v>1360.8</v>
      </c>
      <c r="I181" s="47">
        <f t="shared" si="18"/>
        <v>1360.7</v>
      </c>
    </row>
    <row r="182" spans="1:15" x14ac:dyDescent="0.2">
      <c r="A182" s="81" t="s">
        <v>58</v>
      </c>
      <c r="B182" s="39"/>
      <c r="C182" s="37" t="s">
        <v>88</v>
      </c>
      <c r="D182" s="37" t="s">
        <v>36</v>
      </c>
      <c r="E182" s="37" t="s">
        <v>39</v>
      </c>
      <c r="F182" s="44" t="s">
        <v>15</v>
      </c>
      <c r="G182" s="47">
        <f t="shared" si="18"/>
        <v>1360.7</v>
      </c>
      <c r="H182" s="47">
        <f t="shared" si="18"/>
        <v>1360.8</v>
      </c>
      <c r="I182" s="47">
        <f t="shared" si="18"/>
        <v>1360.7</v>
      </c>
    </row>
    <row r="183" spans="1:15" x14ac:dyDescent="0.2">
      <c r="A183" s="82" t="s">
        <v>162</v>
      </c>
      <c r="B183" s="39"/>
      <c r="C183" s="41" t="s">
        <v>163</v>
      </c>
      <c r="D183" s="37" t="s">
        <v>36</v>
      </c>
      <c r="E183" s="37" t="s">
        <v>39</v>
      </c>
      <c r="F183" s="44"/>
      <c r="G183" s="47">
        <f t="shared" si="18"/>
        <v>1360.7</v>
      </c>
      <c r="H183" s="47">
        <f t="shared" si="18"/>
        <v>1360.8</v>
      </c>
      <c r="I183" s="47">
        <f t="shared" si="18"/>
        <v>1360.7</v>
      </c>
    </row>
    <row r="184" spans="1:15" ht="25.5" x14ac:dyDescent="0.2">
      <c r="A184" s="83" t="s">
        <v>60</v>
      </c>
      <c r="B184" s="39"/>
      <c r="C184" s="45" t="s">
        <v>87</v>
      </c>
      <c r="D184" s="45" t="s">
        <v>36</v>
      </c>
      <c r="E184" s="45" t="s">
        <v>39</v>
      </c>
      <c r="F184" s="46"/>
      <c r="G184" s="47">
        <f t="shared" si="18"/>
        <v>1360.7</v>
      </c>
      <c r="H184" s="47">
        <f t="shared" si="18"/>
        <v>1360.8</v>
      </c>
      <c r="I184" s="47">
        <f t="shared" si="18"/>
        <v>1360.7</v>
      </c>
    </row>
    <row r="185" spans="1:15" ht="26.25" customHeight="1" x14ac:dyDescent="0.2">
      <c r="A185" s="82" t="s">
        <v>217</v>
      </c>
      <c r="B185" s="43"/>
      <c r="C185" s="37" t="s">
        <v>87</v>
      </c>
      <c r="D185" s="37" t="s">
        <v>36</v>
      </c>
      <c r="E185" s="37" t="s">
        <v>39</v>
      </c>
      <c r="F185" s="44">
        <v>120</v>
      </c>
      <c r="G185" s="40">
        <f>'6'!G26</f>
        <v>1360.7</v>
      </c>
      <c r="H185" s="40">
        <f>'6'!H26</f>
        <v>1360.8</v>
      </c>
      <c r="I185" s="40">
        <f>'6'!I26</f>
        <v>1360.7</v>
      </c>
    </row>
    <row r="186" spans="1:15" ht="25.5" x14ac:dyDescent="0.2">
      <c r="A186" s="83" t="s">
        <v>59</v>
      </c>
      <c r="B186" s="48"/>
      <c r="C186" s="49" t="s">
        <v>83</v>
      </c>
      <c r="D186" s="49" t="s">
        <v>36</v>
      </c>
      <c r="E186" s="49" t="s">
        <v>39</v>
      </c>
      <c r="F186" s="50"/>
      <c r="G186" s="51">
        <f>G187+G191+G189</f>
        <v>9950.6</v>
      </c>
      <c r="H186" s="51">
        <f>H187+H191</f>
        <v>8921.6859999999997</v>
      </c>
      <c r="I186" s="51">
        <f>I187+I191</f>
        <v>8956.4860000000008</v>
      </c>
    </row>
    <row r="187" spans="1:15" ht="25.5" x14ac:dyDescent="0.2">
      <c r="A187" s="83" t="s">
        <v>60</v>
      </c>
      <c r="B187" s="48"/>
      <c r="C187" s="53" t="s">
        <v>89</v>
      </c>
      <c r="D187" s="52" t="s">
        <v>36</v>
      </c>
      <c r="E187" s="52" t="s">
        <v>39</v>
      </c>
      <c r="F187" s="53" t="s">
        <v>15</v>
      </c>
      <c r="G187" s="54">
        <f>G188</f>
        <v>7256.1</v>
      </c>
      <c r="H187" s="54">
        <f>H188</f>
        <v>7073.1859999999997</v>
      </c>
      <c r="I187" s="54">
        <f>I188</f>
        <v>7073.1859999999997</v>
      </c>
    </row>
    <row r="188" spans="1:15" ht="25.5" x14ac:dyDescent="0.2">
      <c r="A188" s="82" t="s">
        <v>82</v>
      </c>
      <c r="B188" s="48"/>
      <c r="C188" s="55" t="s">
        <v>89</v>
      </c>
      <c r="D188" s="55" t="s">
        <v>36</v>
      </c>
      <c r="E188" s="55" t="s">
        <v>39</v>
      </c>
      <c r="F188" s="56">
        <v>120</v>
      </c>
      <c r="G188" s="40">
        <f>'6'!G29</f>
        <v>7256.1</v>
      </c>
      <c r="H188" s="40">
        <f>'6'!H29</f>
        <v>7073.1859999999997</v>
      </c>
      <c r="I188" s="40">
        <f>'6'!I29</f>
        <v>7073.1859999999997</v>
      </c>
    </row>
    <row r="189" spans="1:15" ht="51" x14ac:dyDescent="0.2">
      <c r="A189" s="82" t="s">
        <v>332</v>
      </c>
      <c r="B189" s="48"/>
      <c r="C189" s="57" t="s">
        <v>333</v>
      </c>
      <c r="D189" s="55" t="s">
        <v>36</v>
      </c>
      <c r="E189" s="55" t="s">
        <v>39</v>
      </c>
      <c r="F189" s="58"/>
      <c r="G189" s="59">
        <f>G190</f>
        <v>146</v>
      </c>
      <c r="H189" s="40"/>
      <c r="I189" s="40"/>
    </row>
    <row r="190" spans="1:15" ht="25.5" x14ac:dyDescent="0.2">
      <c r="A190" s="82" t="s">
        <v>82</v>
      </c>
      <c r="B190" s="48"/>
      <c r="C190" s="57" t="s">
        <v>333</v>
      </c>
      <c r="D190" s="55" t="s">
        <v>36</v>
      </c>
      <c r="E190" s="55" t="s">
        <v>39</v>
      </c>
      <c r="F190" s="56">
        <v>120</v>
      </c>
      <c r="G190" s="59">
        <f>112.135+33.865</f>
        <v>146</v>
      </c>
      <c r="H190" s="40"/>
      <c r="I190" s="40"/>
    </row>
    <row r="191" spans="1:15" ht="25.5" x14ac:dyDescent="0.2">
      <c r="A191" s="82" t="s">
        <v>215</v>
      </c>
      <c r="B191" s="48"/>
      <c r="C191" s="57" t="s">
        <v>84</v>
      </c>
      <c r="D191" s="57" t="s">
        <v>36</v>
      </c>
      <c r="E191" s="57" t="s">
        <v>39</v>
      </c>
      <c r="F191" s="58"/>
      <c r="G191" s="59">
        <f>G192+G194+G193</f>
        <v>2548.5</v>
      </c>
      <c r="H191" s="59">
        <f>H192+H194</f>
        <v>1848.5</v>
      </c>
      <c r="I191" s="59">
        <f>I192+I194</f>
        <v>1883.3000000000002</v>
      </c>
    </row>
    <row r="192" spans="1:15" ht="25.5" x14ac:dyDescent="0.2">
      <c r="A192" s="81" t="s">
        <v>80</v>
      </c>
      <c r="B192" s="48"/>
      <c r="C192" s="55" t="s">
        <v>84</v>
      </c>
      <c r="D192" s="55" t="s">
        <v>36</v>
      </c>
      <c r="E192" s="55" t="s">
        <v>39</v>
      </c>
      <c r="F192" s="55" t="s">
        <v>81</v>
      </c>
      <c r="G192" s="60">
        <f>'6'!G33</f>
        <v>2462.4</v>
      </c>
      <c r="H192" s="60">
        <f>'6'!H33</f>
        <v>1848.5</v>
      </c>
      <c r="I192" s="60">
        <f>'6'!I33</f>
        <v>1883.3000000000002</v>
      </c>
    </row>
    <row r="193" spans="1:9" ht="25.5" x14ac:dyDescent="0.2">
      <c r="A193" s="81" t="s">
        <v>303</v>
      </c>
      <c r="B193" s="48"/>
      <c r="C193" s="55" t="s">
        <v>84</v>
      </c>
      <c r="D193" s="55" t="s">
        <v>36</v>
      </c>
      <c r="E193" s="55" t="s">
        <v>39</v>
      </c>
      <c r="F193" s="55" t="s">
        <v>265</v>
      </c>
      <c r="G193" s="60">
        <f>'6'!G34</f>
        <v>86.1</v>
      </c>
      <c r="H193" s="60"/>
      <c r="I193" s="60"/>
    </row>
    <row r="194" spans="1:9" x14ac:dyDescent="0.2">
      <c r="A194" s="84" t="s">
        <v>79</v>
      </c>
      <c r="B194" s="48"/>
      <c r="C194" s="55" t="s">
        <v>84</v>
      </c>
      <c r="D194" s="55" t="s">
        <v>36</v>
      </c>
      <c r="E194" s="55" t="s">
        <v>39</v>
      </c>
      <c r="F194" s="55" t="s">
        <v>210</v>
      </c>
      <c r="G194" s="60">
        <f>'6'!G35</f>
        <v>0</v>
      </c>
      <c r="H194" s="60">
        <f>'6'!H35</f>
        <v>0</v>
      </c>
      <c r="I194" s="60">
        <f>'6'!I35</f>
        <v>0</v>
      </c>
    </row>
    <row r="195" spans="1:9" ht="15" x14ac:dyDescent="0.25">
      <c r="A195" s="86" t="s">
        <v>18</v>
      </c>
      <c r="B195" s="50"/>
      <c r="C195" s="62"/>
      <c r="D195" s="61" t="s">
        <v>36</v>
      </c>
      <c r="E195" s="61" t="s">
        <v>40</v>
      </c>
      <c r="F195" s="62"/>
      <c r="G195" s="29">
        <f t="shared" ref="G195:I199" si="19">G196</f>
        <v>100</v>
      </c>
      <c r="H195" s="29">
        <f t="shared" si="19"/>
        <v>100</v>
      </c>
      <c r="I195" s="29">
        <f t="shared" si="19"/>
        <v>100</v>
      </c>
    </row>
    <row r="196" spans="1:9" x14ac:dyDescent="0.2">
      <c r="A196" s="83" t="s">
        <v>61</v>
      </c>
      <c r="B196" s="50"/>
      <c r="C196" s="50" t="s">
        <v>90</v>
      </c>
      <c r="D196" s="49" t="s">
        <v>36</v>
      </c>
      <c r="E196" s="49" t="s">
        <v>40</v>
      </c>
      <c r="F196" s="50"/>
      <c r="G196" s="40">
        <f t="shared" si="19"/>
        <v>100</v>
      </c>
      <c r="H196" s="40">
        <f t="shared" si="19"/>
        <v>100</v>
      </c>
      <c r="I196" s="40">
        <f t="shared" si="19"/>
        <v>100</v>
      </c>
    </row>
    <row r="197" spans="1:9" x14ac:dyDescent="0.2">
      <c r="A197" s="83" t="s">
        <v>78</v>
      </c>
      <c r="B197" s="50"/>
      <c r="C197" s="50" t="s">
        <v>91</v>
      </c>
      <c r="D197" s="49" t="s">
        <v>36</v>
      </c>
      <c r="E197" s="49" t="s">
        <v>40</v>
      </c>
      <c r="F197" s="50" t="s">
        <v>15</v>
      </c>
      <c r="G197" s="40">
        <f t="shared" si="19"/>
        <v>100</v>
      </c>
      <c r="H197" s="40">
        <f t="shared" si="19"/>
        <v>100</v>
      </c>
      <c r="I197" s="40">
        <f t="shared" si="19"/>
        <v>100</v>
      </c>
    </row>
    <row r="198" spans="1:9" x14ac:dyDescent="0.2">
      <c r="A198" s="83" t="s">
        <v>78</v>
      </c>
      <c r="B198" s="50"/>
      <c r="C198" s="50" t="s">
        <v>107</v>
      </c>
      <c r="D198" s="49" t="s">
        <v>36</v>
      </c>
      <c r="E198" s="49" t="s">
        <v>40</v>
      </c>
      <c r="F198" s="50"/>
      <c r="G198" s="40">
        <f t="shared" si="19"/>
        <v>100</v>
      </c>
      <c r="H198" s="40">
        <f t="shared" si="19"/>
        <v>100</v>
      </c>
      <c r="I198" s="40">
        <f t="shared" si="19"/>
        <v>100</v>
      </c>
    </row>
    <row r="199" spans="1:9" x14ac:dyDescent="0.2">
      <c r="A199" s="83" t="s">
        <v>62</v>
      </c>
      <c r="B199" s="50"/>
      <c r="C199" s="49" t="s">
        <v>92</v>
      </c>
      <c r="D199" s="49" t="s">
        <v>36</v>
      </c>
      <c r="E199" s="49" t="s">
        <v>40</v>
      </c>
      <c r="F199" s="49" t="s">
        <v>15</v>
      </c>
      <c r="G199" s="40">
        <f t="shared" si="19"/>
        <v>100</v>
      </c>
      <c r="H199" s="40">
        <f t="shared" si="19"/>
        <v>100</v>
      </c>
      <c r="I199" s="40">
        <f t="shared" si="19"/>
        <v>100</v>
      </c>
    </row>
    <row r="200" spans="1:9" x14ac:dyDescent="0.2">
      <c r="A200" s="83" t="s">
        <v>62</v>
      </c>
      <c r="B200" s="50"/>
      <c r="C200" s="49" t="s">
        <v>92</v>
      </c>
      <c r="D200" s="49" t="s">
        <v>36</v>
      </c>
      <c r="E200" s="49" t="s">
        <v>40</v>
      </c>
      <c r="F200" s="49" t="s">
        <v>63</v>
      </c>
      <c r="G200" s="40">
        <f>'6'!G41</f>
        <v>100</v>
      </c>
      <c r="H200" s="40">
        <f>'6'!H41</f>
        <v>100</v>
      </c>
      <c r="I200" s="40">
        <f>'6'!I41</f>
        <v>100</v>
      </c>
    </row>
    <row r="201" spans="1:9" x14ac:dyDescent="0.2">
      <c r="A201" s="86" t="s">
        <v>52</v>
      </c>
      <c r="B201" s="50"/>
      <c r="C201" s="49"/>
      <c r="D201" s="49"/>
      <c r="E201" s="49"/>
      <c r="F201" s="49"/>
      <c r="G201" s="67">
        <f t="shared" ref="G201:I205" si="20">G202</f>
        <v>200</v>
      </c>
      <c r="H201" s="67">
        <f t="shared" si="20"/>
        <v>0</v>
      </c>
      <c r="I201" s="67">
        <f t="shared" si="20"/>
        <v>0</v>
      </c>
    </row>
    <row r="202" spans="1:9" x14ac:dyDescent="0.2">
      <c r="A202" s="83" t="s">
        <v>61</v>
      </c>
      <c r="B202" s="50"/>
      <c r="C202" s="50" t="s">
        <v>90</v>
      </c>
      <c r="D202" s="49" t="s">
        <v>36</v>
      </c>
      <c r="E202" s="49" t="s">
        <v>53</v>
      </c>
      <c r="F202" s="49"/>
      <c r="G202" s="40">
        <f t="shared" si="20"/>
        <v>200</v>
      </c>
      <c r="H202" s="40">
        <f t="shared" si="20"/>
        <v>0</v>
      </c>
      <c r="I202" s="40">
        <f t="shared" si="20"/>
        <v>0</v>
      </c>
    </row>
    <row r="203" spans="1:9" x14ac:dyDescent="0.2">
      <c r="A203" s="83" t="s">
        <v>78</v>
      </c>
      <c r="B203" s="50"/>
      <c r="C203" s="50" t="s">
        <v>91</v>
      </c>
      <c r="D203" s="49" t="s">
        <v>36</v>
      </c>
      <c r="E203" s="49" t="s">
        <v>53</v>
      </c>
      <c r="F203" s="49"/>
      <c r="G203" s="40">
        <f t="shared" si="20"/>
        <v>200</v>
      </c>
      <c r="H203" s="40">
        <f t="shared" si="20"/>
        <v>0</v>
      </c>
      <c r="I203" s="40">
        <f t="shared" si="20"/>
        <v>0</v>
      </c>
    </row>
    <row r="204" spans="1:9" x14ac:dyDescent="0.2">
      <c r="A204" s="83" t="s">
        <v>78</v>
      </c>
      <c r="B204" s="50"/>
      <c r="C204" s="50" t="s">
        <v>107</v>
      </c>
      <c r="D204" s="49" t="s">
        <v>36</v>
      </c>
      <c r="E204" s="49" t="s">
        <v>53</v>
      </c>
      <c r="F204" s="49"/>
      <c r="G204" s="40">
        <f t="shared" si="20"/>
        <v>200</v>
      </c>
      <c r="H204" s="40">
        <f t="shared" si="20"/>
        <v>0</v>
      </c>
      <c r="I204" s="40">
        <f t="shared" si="20"/>
        <v>0</v>
      </c>
    </row>
    <row r="205" spans="1:9" x14ac:dyDescent="0.2">
      <c r="A205" s="83" t="s">
        <v>247</v>
      </c>
      <c r="B205" s="50"/>
      <c r="C205" s="50" t="s">
        <v>246</v>
      </c>
      <c r="D205" s="49" t="s">
        <v>36</v>
      </c>
      <c r="E205" s="49" t="s">
        <v>53</v>
      </c>
      <c r="F205" s="49"/>
      <c r="G205" s="40">
        <f t="shared" si="20"/>
        <v>200</v>
      </c>
      <c r="H205" s="40">
        <f t="shared" si="20"/>
        <v>0</v>
      </c>
      <c r="I205" s="40">
        <f t="shared" si="20"/>
        <v>0</v>
      </c>
    </row>
    <row r="206" spans="1:9" ht="25.5" x14ac:dyDescent="0.2">
      <c r="A206" s="81" t="s">
        <v>80</v>
      </c>
      <c r="B206" s="50"/>
      <c r="C206" s="50" t="s">
        <v>246</v>
      </c>
      <c r="D206" s="49" t="s">
        <v>36</v>
      </c>
      <c r="E206" s="49" t="s">
        <v>53</v>
      </c>
      <c r="F206" s="49" t="s">
        <v>81</v>
      </c>
      <c r="G206" s="40">
        <f>'6'!G47</f>
        <v>200</v>
      </c>
      <c r="H206" s="40">
        <f>'6'!H47</f>
        <v>0</v>
      </c>
      <c r="I206" s="40">
        <f>'6'!I47</f>
        <v>0</v>
      </c>
    </row>
    <row r="207" spans="1:9" ht="15.75" customHeight="1" x14ac:dyDescent="0.25">
      <c r="A207" s="79" t="s">
        <v>23</v>
      </c>
      <c r="B207" s="39"/>
      <c r="C207" s="34"/>
      <c r="D207" s="34" t="s">
        <v>36</v>
      </c>
      <c r="E207" s="34" t="s">
        <v>41</v>
      </c>
      <c r="F207" s="34"/>
      <c r="G207" s="29">
        <f t="shared" ref="G207:I209" si="21">G208</f>
        <v>1021.7</v>
      </c>
      <c r="H207" s="29">
        <f t="shared" si="21"/>
        <v>520.29999999999995</v>
      </c>
      <c r="I207" s="29">
        <f t="shared" si="21"/>
        <v>527.1</v>
      </c>
    </row>
    <row r="208" spans="1:9" x14ac:dyDescent="0.2">
      <c r="A208" s="83" t="s">
        <v>61</v>
      </c>
      <c r="B208" s="50"/>
      <c r="C208" s="49" t="s">
        <v>90</v>
      </c>
      <c r="D208" s="49" t="s">
        <v>36</v>
      </c>
      <c r="E208" s="49" t="s">
        <v>41</v>
      </c>
      <c r="F208" s="37"/>
      <c r="G208" s="40">
        <f t="shared" si="21"/>
        <v>1021.7</v>
      </c>
      <c r="H208" s="40">
        <f t="shared" si="21"/>
        <v>520.29999999999995</v>
      </c>
      <c r="I208" s="40">
        <f t="shared" si="21"/>
        <v>527.1</v>
      </c>
    </row>
    <row r="209" spans="1:9" x14ac:dyDescent="0.2">
      <c r="A209" s="83" t="s">
        <v>78</v>
      </c>
      <c r="B209" s="50"/>
      <c r="C209" s="49" t="s">
        <v>91</v>
      </c>
      <c r="D209" s="49" t="s">
        <v>36</v>
      </c>
      <c r="E209" s="49" t="s">
        <v>41</v>
      </c>
      <c r="F209" s="37"/>
      <c r="G209" s="40">
        <f t="shared" si="21"/>
        <v>1021.7</v>
      </c>
      <c r="H209" s="40">
        <f t="shared" si="21"/>
        <v>520.29999999999995</v>
      </c>
      <c r="I209" s="40">
        <f t="shared" si="21"/>
        <v>527.1</v>
      </c>
    </row>
    <row r="210" spans="1:9" x14ac:dyDescent="0.2">
      <c r="A210" s="83" t="s">
        <v>78</v>
      </c>
      <c r="B210" s="50"/>
      <c r="C210" s="49" t="s">
        <v>107</v>
      </c>
      <c r="D210" s="49" t="s">
        <v>36</v>
      </c>
      <c r="E210" s="49" t="s">
        <v>41</v>
      </c>
      <c r="F210" s="37"/>
      <c r="G210" s="40">
        <f>G211+G214+G216+G218+G220+G222+G224+G226+G230+G232+G228</f>
        <v>1021.7</v>
      </c>
      <c r="H210" s="40">
        <f>H211+H214+H216+H218+H220+H222+H224+H226+H230+H232</f>
        <v>520.29999999999995</v>
      </c>
      <c r="I210" s="40">
        <f>I211+I214+I216+I218+I220+I222+I224+I226+I230+I232</f>
        <v>527.1</v>
      </c>
    </row>
    <row r="211" spans="1:9" ht="25.5" x14ac:dyDescent="0.2">
      <c r="A211" s="83" t="s">
        <v>218</v>
      </c>
      <c r="B211" s="50"/>
      <c r="C211" s="55" t="s">
        <v>93</v>
      </c>
      <c r="D211" s="55" t="s">
        <v>36</v>
      </c>
      <c r="E211" s="55" t="s">
        <v>41</v>
      </c>
      <c r="F211" s="56"/>
      <c r="G211" s="40">
        <f>G212+G213</f>
        <v>174.79999999999998</v>
      </c>
      <c r="H211" s="40">
        <f>H212+H213</f>
        <v>72.8</v>
      </c>
      <c r="I211" s="40">
        <f>I212+I213</f>
        <v>72.8</v>
      </c>
    </row>
    <row r="212" spans="1:9" ht="25.5" x14ac:dyDescent="0.2">
      <c r="A212" s="81" t="s">
        <v>80</v>
      </c>
      <c r="B212" s="56"/>
      <c r="C212" s="55" t="s">
        <v>93</v>
      </c>
      <c r="D212" s="55" t="s">
        <v>36</v>
      </c>
      <c r="E212" s="55" t="s">
        <v>41</v>
      </c>
      <c r="F212" s="56">
        <v>240</v>
      </c>
      <c r="G212" s="40">
        <f>'6'!G53</f>
        <v>168.6</v>
      </c>
      <c r="H212" s="40">
        <f>'6'!H53</f>
        <v>71.8</v>
      </c>
      <c r="I212" s="40">
        <f>'6'!I53</f>
        <v>71.8</v>
      </c>
    </row>
    <row r="213" spans="1:9" x14ac:dyDescent="0.2">
      <c r="A213" s="84" t="s">
        <v>79</v>
      </c>
      <c r="B213" s="56"/>
      <c r="C213" s="55" t="s">
        <v>93</v>
      </c>
      <c r="D213" s="55" t="s">
        <v>36</v>
      </c>
      <c r="E213" s="55" t="s">
        <v>41</v>
      </c>
      <c r="F213" s="56">
        <v>850</v>
      </c>
      <c r="G213" s="40">
        <f>'6'!G54</f>
        <v>6.2</v>
      </c>
      <c r="H213" s="40">
        <f>'6'!H54</f>
        <v>1</v>
      </c>
      <c r="I213" s="40">
        <f>'6'!I54</f>
        <v>1</v>
      </c>
    </row>
    <row r="214" spans="1:9" x14ac:dyDescent="0.2">
      <c r="A214" s="81" t="s">
        <v>50</v>
      </c>
      <c r="B214" s="39"/>
      <c r="C214" s="55" t="s">
        <v>94</v>
      </c>
      <c r="D214" s="37" t="s">
        <v>36</v>
      </c>
      <c r="E214" s="37" t="s">
        <v>41</v>
      </c>
      <c r="F214" s="56"/>
      <c r="G214" s="40">
        <f>G215</f>
        <v>203</v>
      </c>
      <c r="H214" s="40">
        <f>H215</f>
        <v>100</v>
      </c>
      <c r="I214" s="40">
        <f>I215</f>
        <v>100</v>
      </c>
    </row>
    <row r="215" spans="1:9" ht="25.5" x14ac:dyDescent="0.2">
      <c r="A215" s="81" t="s">
        <v>80</v>
      </c>
      <c r="B215" s="39"/>
      <c r="C215" s="55" t="s">
        <v>94</v>
      </c>
      <c r="D215" s="37" t="s">
        <v>36</v>
      </c>
      <c r="E215" s="37" t="s">
        <v>41</v>
      </c>
      <c r="F215" s="56">
        <v>240</v>
      </c>
      <c r="G215" s="40">
        <f>'6'!G56</f>
        <v>203</v>
      </c>
      <c r="H215" s="40">
        <f>'6'!H56</f>
        <v>100</v>
      </c>
      <c r="I215" s="40">
        <f>'6'!I56</f>
        <v>100</v>
      </c>
    </row>
    <row r="216" spans="1:9" ht="17.25" customHeight="1" x14ac:dyDescent="0.2">
      <c r="A216" s="81" t="s">
        <v>219</v>
      </c>
      <c r="B216" s="64"/>
      <c r="C216" s="55" t="s">
        <v>95</v>
      </c>
      <c r="D216" s="37" t="s">
        <v>36</v>
      </c>
      <c r="E216" s="37" t="s">
        <v>41</v>
      </c>
      <c r="F216" s="56"/>
      <c r="G216" s="40">
        <f>G217</f>
        <v>101.5</v>
      </c>
      <c r="H216" s="40">
        <f>H217</f>
        <v>50</v>
      </c>
      <c r="I216" s="40">
        <f>I217</f>
        <v>50</v>
      </c>
    </row>
    <row r="217" spans="1:9" ht="25.5" x14ac:dyDescent="0.2">
      <c r="A217" s="81" t="s">
        <v>80</v>
      </c>
      <c r="B217" s="64"/>
      <c r="C217" s="55" t="s">
        <v>95</v>
      </c>
      <c r="D217" s="37" t="s">
        <v>36</v>
      </c>
      <c r="E217" s="37" t="s">
        <v>41</v>
      </c>
      <c r="F217" s="56">
        <v>240</v>
      </c>
      <c r="G217" s="40">
        <f>'6'!G58</f>
        <v>101.5</v>
      </c>
      <c r="H217" s="40">
        <f>'6'!H58</f>
        <v>50</v>
      </c>
      <c r="I217" s="40">
        <f>'6'!I58</f>
        <v>50</v>
      </c>
    </row>
    <row r="218" spans="1:9" ht="25.5" x14ac:dyDescent="0.2">
      <c r="A218" s="81" t="s">
        <v>209</v>
      </c>
      <c r="B218" s="64"/>
      <c r="C218" s="55" t="s">
        <v>208</v>
      </c>
      <c r="D218" s="37" t="s">
        <v>36</v>
      </c>
      <c r="E218" s="37" t="s">
        <v>41</v>
      </c>
      <c r="F218" s="56"/>
      <c r="G218" s="40">
        <f>G219</f>
        <v>35.5</v>
      </c>
      <c r="H218" s="40">
        <f>H219</f>
        <v>50</v>
      </c>
      <c r="I218" s="40">
        <f>I219</f>
        <v>50</v>
      </c>
    </row>
    <row r="219" spans="1:9" ht="25.5" x14ac:dyDescent="0.2">
      <c r="A219" s="81" t="s">
        <v>80</v>
      </c>
      <c r="B219" s="39"/>
      <c r="C219" s="55" t="s">
        <v>208</v>
      </c>
      <c r="D219" s="37" t="s">
        <v>36</v>
      </c>
      <c r="E219" s="37" t="s">
        <v>41</v>
      </c>
      <c r="F219" s="56">
        <v>240</v>
      </c>
      <c r="G219" s="40">
        <f>'6'!G59</f>
        <v>35.5</v>
      </c>
      <c r="H219" s="40">
        <f>'6'!H59</f>
        <v>50</v>
      </c>
      <c r="I219" s="40">
        <f>'6'!I59</f>
        <v>50</v>
      </c>
    </row>
    <row r="220" spans="1:9" ht="13.5" customHeight="1" x14ac:dyDescent="0.2">
      <c r="A220" s="81" t="s">
        <v>220</v>
      </c>
      <c r="B220" s="39"/>
      <c r="C220" s="55" t="s">
        <v>96</v>
      </c>
      <c r="D220" s="37" t="s">
        <v>36</v>
      </c>
      <c r="E220" s="37" t="s">
        <v>41</v>
      </c>
      <c r="F220" s="56"/>
      <c r="G220" s="40">
        <f>G221</f>
        <v>65.099999999999994</v>
      </c>
      <c r="H220" s="40">
        <f>H221</f>
        <v>0</v>
      </c>
      <c r="I220" s="40">
        <f>I221</f>
        <v>0</v>
      </c>
    </row>
    <row r="221" spans="1:9" ht="30" customHeight="1" x14ac:dyDescent="0.2">
      <c r="A221" s="81" t="s">
        <v>80</v>
      </c>
      <c r="B221" s="39"/>
      <c r="C221" s="55" t="s">
        <v>96</v>
      </c>
      <c r="D221" s="37" t="s">
        <v>36</v>
      </c>
      <c r="E221" s="37" t="s">
        <v>41</v>
      </c>
      <c r="F221" s="56">
        <v>240</v>
      </c>
      <c r="G221" s="40">
        <f>'6'!G61</f>
        <v>65.099999999999994</v>
      </c>
      <c r="H221" s="40">
        <f>'6'!H61</f>
        <v>0</v>
      </c>
      <c r="I221" s="40">
        <f>'6'!I61</f>
        <v>0</v>
      </c>
    </row>
    <row r="222" spans="1:9" ht="27.6" customHeight="1" x14ac:dyDescent="0.2">
      <c r="A222" s="81" t="s">
        <v>64</v>
      </c>
      <c r="B222" s="39"/>
      <c r="C222" s="55" t="s">
        <v>97</v>
      </c>
      <c r="D222" s="37" t="s">
        <v>36</v>
      </c>
      <c r="E222" s="37" t="s">
        <v>41</v>
      </c>
      <c r="F222" s="56"/>
      <c r="G222" s="40">
        <f>G223</f>
        <v>6.5</v>
      </c>
      <c r="H222" s="40">
        <f>H223</f>
        <v>7.3</v>
      </c>
      <c r="I222" s="40">
        <f>I223</f>
        <v>7.6</v>
      </c>
    </row>
    <row r="223" spans="1:9" x14ac:dyDescent="0.2">
      <c r="A223" s="84" t="s">
        <v>79</v>
      </c>
      <c r="B223" s="39"/>
      <c r="C223" s="55" t="s">
        <v>97</v>
      </c>
      <c r="D223" s="37" t="s">
        <v>36</v>
      </c>
      <c r="E223" s="37" t="s">
        <v>41</v>
      </c>
      <c r="F223" s="56">
        <v>850</v>
      </c>
      <c r="G223" s="40">
        <f>'6'!G64</f>
        <v>6.5</v>
      </c>
      <c r="H223" s="40">
        <f>'6'!H64</f>
        <v>7.3</v>
      </c>
      <c r="I223" s="40">
        <f>'6'!I64</f>
        <v>7.6</v>
      </c>
    </row>
    <row r="224" spans="1:9" ht="25.5" x14ac:dyDescent="0.2">
      <c r="A224" s="81" t="s">
        <v>65</v>
      </c>
      <c r="B224" s="39"/>
      <c r="C224" s="55" t="s">
        <v>98</v>
      </c>
      <c r="D224" s="37" t="s">
        <v>36</v>
      </c>
      <c r="E224" s="37" t="s">
        <v>41</v>
      </c>
      <c r="F224" s="56"/>
      <c r="G224" s="40">
        <f>G225</f>
        <v>350.1</v>
      </c>
      <c r="H224" s="40">
        <f>H225</f>
        <v>203.2</v>
      </c>
      <c r="I224" s="40">
        <f>I225</f>
        <v>209.7</v>
      </c>
    </row>
    <row r="225" spans="1:9" ht="25.5" x14ac:dyDescent="0.2">
      <c r="A225" s="81" t="s">
        <v>80</v>
      </c>
      <c r="B225" s="39"/>
      <c r="C225" s="55" t="s">
        <v>98</v>
      </c>
      <c r="D225" s="37" t="s">
        <v>36</v>
      </c>
      <c r="E225" s="37" t="s">
        <v>41</v>
      </c>
      <c r="F225" s="56">
        <v>240</v>
      </c>
      <c r="G225" s="40">
        <f>'6'!G66</f>
        <v>350.1</v>
      </c>
      <c r="H225" s="40">
        <f>'6'!H66</f>
        <v>203.2</v>
      </c>
      <c r="I225" s="40">
        <f>'6'!I66</f>
        <v>209.7</v>
      </c>
    </row>
    <row r="226" spans="1:9" ht="51" x14ac:dyDescent="0.2">
      <c r="A226" s="84" t="s">
        <v>221</v>
      </c>
      <c r="B226" s="39"/>
      <c r="C226" s="55" t="s">
        <v>101</v>
      </c>
      <c r="D226" s="37" t="s">
        <v>36</v>
      </c>
      <c r="E226" s="37" t="s">
        <v>41</v>
      </c>
      <c r="F226" s="56"/>
      <c r="G226" s="40">
        <f>G227</f>
        <v>24</v>
      </c>
      <c r="H226" s="40">
        <f>H227</f>
        <v>24</v>
      </c>
      <c r="I226" s="40">
        <f>I227</f>
        <v>24</v>
      </c>
    </row>
    <row r="227" spans="1:9" x14ac:dyDescent="0.2">
      <c r="A227" s="81" t="s">
        <v>56</v>
      </c>
      <c r="B227" s="39"/>
      <c r="C227" s="55" t="s">
        <v>101</v>
      </c>
      <c r="D227" s="37" t="s">
        <v>36</v>
      </c>
      <c r="E227" s="37" t="s">
        <v>41</v>
      </c>
      <c r="F227" s="56">
        <v>540</v>
      </c>
      <c r="G227" s="40">
        <f>'6'!G68</f>
        <v>24</v>
      </c>
      <c r="H227" s="40">
        <f>'6'!H68</f>
        <v>24</v>
      </c>
      <c r="I227" s="40">
        <f>'6'!I68</f>
        <v>24</v>
      </c>
    </row>
    <row r="228" spans="1:9" ht="38.25" x14ac:dyDescent="0.2">
      <c r="A228" s="84" t="s">
        <v>336</v>
      </c>
      <c r="B228" s="39"/>
      <c r="C228" s="55" t="s">
        <v>335</v>
      </c>
      <c r="D228" s="37" t="s">
        <v>36</v>
      </c>
      <c r="E228" s="37" t="s">
        <v>41</v>
      </c>
      <c r="F228" s="56"/>
      <c r="G228" s="40">
        <f>G229</f>
        <v>48.6</v>
      </c>
      <c r="H228" s="40"/>
      <c r="I228" s="40"/>
    </row>
    <row r="229" spans="1:9" x14ac:dyDescent="0.2">
      <c r="A229" s="81" t="s">
        <v>56</v>
      </c>
      <c r="B229" s="39"/>
      <c r="C229" s="55" t="s">
        <v>335</v>
      </c>
      <c r="D229" s="37" t="s">
        <v>36</v>
      </c>
      <c r="E229" s="37" t="s">
        <v>41</v>
      </c>
      <c r="F229" s="56">
        <v>540</v>
      </c>
      <c r="G229" s="40">
        <v>48.6</v>
      </c>
      <c r="H229" s="40"/>
      <c r="I229" s="40"/>
    </row>
    <row r="230" spans="1:9" x14ac:dyDescent="0.2">
      <c r="A230" s="81" t="s">
        <v>67</v>
      </c>
      <c r="B230" s="39"/>
      <c r="C230" s="55" t="s">
        <v>100</v>
      </c>
      <c r="D230" s="37" t="s">
        <v>36</v>
      </c>
      <c r="E230" s="37" t="s">
        <v>41</v>
      </c>
      <c r="F230" s="56"/>
      <c r="G230" s="40">
        <f>G231</f>
        <v>12.6</v>
      </c>
      <c r="H230" s="40">
        <f>H231</f>
        <v>10</v>
      </c>
      <c r="I230" s="40">
        <f>I231</f>
        <v>10</v>
      </c>
    </row>
    <row r="231" spans="1:9" ht="25.5" x14ac:dyDescent="0.2">
      <c r="A231" s="81" t="s">
        <v>80</v>
      </c>
      <c r="B231" s="39"/>
      <c r="C231" s="55" t="s">
        <v>100</v>
      </c>
      <c r="D231" s="37" t="s">
        <v>36</v>
      </c>
      <c r="E231" s="37" t="s">
        <v>41</v>
      </c>
      <c r="F231" s="56">
        <v>240</v>
      </c>
      <c r="G231" s="40">
        <f>'6'!G72</f>
        <v>12.6</v>
      </c>
      <c r="H231" s="40">
        <f>'6'!H72</f>
        <v>10</v>
      </c>
      <c r="I231" s="40">
        <f>'6'!I72</f>
        <v>10</v>
      </c>
    </row>
    <row r="232" spans="1:9" ht="25.5" x14ac:dyDescent="0.2">
      <c r="A232" s="81" t="s">
        <v>66</v>
      </c>
      <c r="B232" s="39"/>
      <c r="C232" s="55" t="s">
        <v>99</v>
      </c>
      <c r="D232" s="37" t="s">
        <v>36</v>
      </c>
      <c r="E232" s="37" t="s">
        <v>41</v>
      </c>
      <c r="F232" s="56"/>
      <c r="G232" s="40">
        <f>G233</f>
        <v>0</v>
      </c>
      <c r="H232" s="40">
        <f>H233</f>
        <v>3</v>
      </c>
      <c r="I232" s="40">
        <f>I233</f>
        <v>3</v>
      </c>
    </row>
    <row r="233" spans="1:9" ht="25.5" x14ac:dyDescent="0.2">
      <c r="A233" s="81" t="s">
        <v>80</v>
      </c>
      <c r="B233" s="39"/>
      <c r="C233" s="55" t="s">
        <v>99</v>
      </c>
      <c r="D233" s="37" t="s">
        <v>36</v>
      </c>
      <c r="E233" s="37" t="s">
        <v>41</v>
      </c>
      <c r="F233" s="56">
        <v>240</v>
      </c>
      <c r="G233" s="40">
        <f>'6'!G74</f>
        <v>0</v>
      </c>
      <c r="H233" s="40">
        <f>'6'!H74</f>
        <v>3</v>
      </c>
      <c r="I233" s="40">
        <f>'6'!I74</f>
        <v>3</v>
      </c>
    </row>
    <row r="234" spans="1:9" x14ac:dyDescent="0.2">
      <c r="A234" s="79" t="s">
        <v>13</v>
      </c>
      <c r="B234" s="39"/>
      <c r="C234" s="66"/>
      <c r="D234" s="66" t="s">
        <v>42</v>
      </c>
      <c r="E234" s="66" t="s">
        <v>37</v>
      </c>
      <c r="F234" s="66"/>
      <c r="G234" s="40">
        <f t="shared" ref="G234:H236" si="22">G235</f>
        <v>278.29999999999995</v>
      </c>
      <c r="H234" s="40">
        <f t="shared" si="22"/>
        <v>266.39999999999998</v>
      </c>
      <c r="I234" s="40"/>
    </row>
    <row r="235" spans="1:9" x14ac:dyDescent="0.2">
      <c r="A235" s="81" t="s">
        <v>19</v>
      </c>
      <c r="B235" s="39"/>
      <c r="C235" s="41"/>
      <c r="D235" s="41" t="s">
        <v>42</v>
      </c>
      <c r="E235" s="41" t="s">
        <v>38</v>
      </c>
      <c r="F235" s="41"/>
      <c r="G235" s="40">
        <f t="shared" si="22"/>
        <v>278.29999999999995</v>
      </c>
      <c r="H235" s="40">
        <f t="shared" si="22"/>
        <v>266.39999999999998</v>
      </c>
      <c r="I235" s="40"/>
    </row>
    <row r="236" spans="1:9" x14ac:dyDescent="0.2">
      <c r="A236" s="83" t="s">
        <v>61</v>
      </c>
      <c r="B236" s="39"/>
      <c r="C236" s="50" t="s">
        <v>90</v>
      </c>
      <c r="D236" s="41" t="s">
        <v>42</v>
      </c>
      <c r="E236" s="41" t="s">
        <v>38</v>
      </c>
      <c r="F236" s="41"/>
      <c r="G236" s="40">
        <f t="shared" si="22"/>
        <v>278.29999999999995</v>
      </c>
      <c r="H236" s="40">
        <f t="shared" si="22"/>
        <v>266.39999999999998</v>
      </c>
      <c r="I236" s="40"/>
    </row>
    <row r="237" spans="1:9" x14ac:dyDescent="0.2">
      <c r="A237" s="83" t="s">
        <v>78</v>
      </c>
      <c r="B237" s="39"/>
      <c r="C237" s="50" t="s">
        <v>91</v>
      </c>
      <c r="D237" s="41" t="s">
        <v>42</v>
      </c>
      <c r="E237" s="41" t="s">
        <v>38</v>
      </c>
      <c r="F237" s="41"/>
      <c r="G237" s="40">
        <f>G238</f>
        <v>278.29999999999995</v>
      </c>
      <c r="H237" s="40">
        <f>H238</f>
        <v>266.39999999999998</v>
      </c>
      <c r="I237" s="40"/>
    </row>
    <row r="238" spans="1:9" ht="25.5" x14ac:dyDescent="0.2">
      <c r="A238" s="81" t="s">
        <v>33</v>
      </c>
      <c r="B238" s="39"/>
      <c r="C238" s="56" t="s">
        <v>102</v>
      </c>
      <c r="D238" s="41" t="s">
        <v>42</v>
      </c>
      <c r="E238" s="41" t="s">
        <v>38</v>
      </c>
      <c r="F238" s="69"/>
      <c r="G238" s="40">
        <f>SUM(G239:G240)</f>
        <v>278.29999999999995</v>
      </c>
      <c r="H238" s="40">
        <f>SUM(H239:H240)</f>
        <v>266.39999999999998</v>
      </c>
      <c r="I238" s="40"/>
    </row>
    <row r="239" spans="1:9" ht="25.5" x14ac:dyDescent="0.2">
      <c r="A239" s="82" t="s">
        <v>82</v>
      </c>
      <c r="B239" s="39"/>
      <c r="C239" s="50" t="s">
        <v>102</v>
      </c>
      <c r="D239" s="41" t="s">
        <v>42</v>
      </c>
      <c r="E239" s="41" t="s">
        <v>38</v>
      </c>
      <c r="F239" s="56">
        <v>120</v>
      </c>
      <c r="G239" s="40">
        <f>'6'!G80</f>
        <v>256.09999999999997</v>
      </c>
      <c r="H239" s="40">
        <f>'6'!H80</f>
        <v>242.7</v>
      </c>
      <c r="I239" s="40"/>
    </row>
    <row r="240" spans="1:9" ht="25.5" x14ac:dyDescent="0.2">
      <c r="A240" s="81" t="s">
        <v>80</v>
      </c>
      <c r="B240" s="39"/>
      <c r="C240" s="50" t="s">
        <v>102</v>
      </c>
      <c r="D240" s="41" t="s">
        <v>42</v>
      </c>
      <c r="E240" s="41" t="s">
        <v>38</v>
      </c>
      <c r="F240" s="56">
        <v>240</v>
      </c>
      <c r="G240" s="40">
        <f>'6'!G81</f>
        <v>22.200000000000003</v>
      </c>
      <c r="H240" s="40">
        <f>'6'!H81</f>
        <v>23.7</v>
      </c>
      <c r="I240" s="40"/>
    </row>
    <row r="241" spans="1:9" ht="25.5" x14ac:dyDescent="0.2">
      <c r="A241" s="79" t="s">
        <v>281</v>
      </c>
      <c r="B241" s="39"/>
      <c r="C241" s="93"/>
      <c r="D241" s="41" t="s">
        <v>38</v>
      </c>
      <c r="E241" s="77">
        <v>14</v>
      </c>
      <c r="F241" s="93"/>
      <c r="G241" s="93">
        <f>G242</f>
        <v>3.5</v>
      </c>
      <c r="H241" s="40"/>
      <c r="I241" s="40"/>
    </row>
    <row r="242" spans="1:9" x14ac:dyDescent="0.2">
      <c r="A242" s="81" t="s">
        <v>61</v>
      </c>
      <c r="B242" s="39"/>
      <c r="C242" s="93" t="s">
        <v>90</v>
      </c>
      <c r="D242" s="41" t="s">
        <v>38</v>
      </c>
      <c r="E242" s="77">
        <v>14</v>
      </c>
      <c r="F242" s="93"/>
      <c r="G242" s="93">
        <f>G243</f>
        <v>3.5</v>
      </c>
      <c r="H242" s="40"/>
      <c r="I242" s="40"/>
    </row>
    <row r="243" spans="1:9" x14ac:dyDescent="0.2">
      <c r="A243" s="81" t="s">
        <v>78</v>
      </c>
      <c r="B243" s="39"/>
      <c r="C243" s="93" t="s">
        <v>91</v>
      </c>
      <c r="D243" s="41" t="s">
        <v>38</v>
      </c>
      <c r="E243" s="77">
        <v>14</v>
      </c>
      <c r="F243" s="93"/>
      <c r="G243" s="93">
        <f>G244</f>
        <v>3.5</v>
      </c>
      <c r="H243" s="40"/>
      <c r="I243" s="40"/>
    </row>
    <row r="244" spans="1:9" x14ac:dyDescent="0.2">
      <c r="A244" s="81" t="s">
        <v>78</v>
      </c>
      <c r="B244" s="39"/>
      <c r="C244" s="93" t="s">
        <v>107</v>
      </c>
      <c r="D244" s="41" t="s">
        <v>38</v>
      </c>
      <c r="E244" s="77">
        <v>14</v>
      </c>
      <c r="F244" s="93"/>
      <c r="G244" s="93">
        <f>G245</f>
        <v>3.5</v>
      </c>
      <c r="H244" s="40"/>
      <c r="I244" s="40"/>
    </row>
    <row r="245" spans="1:9" ht="38.25" x14ac:dyDescent="0.2">
      <c r="A245" s="81" t="s">
        <v>282</v>
      </c>
      <c r="B245" s="39"/>
      <c r="C245" s="93" t="s">
        <v>283</v>
      </c>
      <c r="D245" s="41" t="s">
        <v>38</v>
      </c>
      <c r="E245" s="77">
        <v>14</v>
      </c>
      <c r="F245" s="93"/>
      <c r="G245" s="93">
        <f>G246</f>
        <v>3.5</v>
      </c>
      <c r="H245" s="40"/>
      <c r="I245" s="40"/>
    </row>
    <row r="246" spans="1:9" ht="25.5" x14ac:dyDescent="0.2">
      <c r="A246" s="81" t="s">
        <v>80</v>
      </c>
      <c r="B246" s="39"/>
      <c r="C246" s="93" t="s">
        <v>283</v>
      </c>
      <c r="D246" s="41" t="s">
        <v>38</v>
      </c>
      <c r="E246" s="77">
        <v>14</v>
      </c>
      <c r="F246" s="93">
        <v>240</v>
      </c>
      <c r="G246" s="93">
        <v>3.5</v>
      </c>
      <c r="H246" s="40"/>
      <c r="I246" s="40"/>
    </row>
    <row r="247" spans="1:9" x14ac:dyDescent="0.2">
      <c r="A247" s="79" t="s">
        <v>34</v>
      </c>
      <c r="B247" s="39"/>
      <c r="C247" s="50"/>
      <c r="D247" s="41" t="s">
        <v>39</v>
      </c>
      <c r="E247" s="41" t="s">
        <v>44</v>
      </c>
      <c r="F247" s="56"/>
      <c r="G247" s="40">
        <f>G248</f>
        <v>214.6</v>
      </c>
      <c r="H247" s="40"/>
      <c r="I247" s="40"/>
    </row>
    <row r="248" spans="1:9" x14ac:dyDescent="0.2">
      <c r="A248" s="107" t="s">
        <v>61</v>
      </c>
      <c r="B248" s="39"/>
      <c r="C248" s="56" t="s">
        <v>91</v>
      </c>
      <c r="D248" s="41" t="s">
        <v>39</v>
      </c>
      <c r="E248" s="41" t="s">
        <v>44</v>
      </c>
      <c r="F248" s="56"/>
      <c r="G248" s="40">
        <f>G249+G252</f>
        <v>214.6</v>
      </c>
      <c r="H248" s="40"/>
      <c r="I248" s="40"/>
    </row>
    <row r="249" spans="1:9" x14ac:dyDescent="0.2">
      <c r="A249" s="107" t="s">
        <v>78</v>
      </c>
      <c r="B249" s="39"/>
      <c r="C249" s="56" t="s">
        <v>107</v>
      </c>
      <c r="D249" s="41" t="s">
        <v>39</v>
      </c>
      <c r="E249" s="41" t="s">
        <v>44</v>
      </c>
      <c r="F249" s="56"/>
      <c r="G249" s="40">
        <f>G250</f>
        <v>208.9</v>
      </c>
      <c r="H249" s="40"/>
      <c r="I249" s="40"/>
    </row>
    <row r="250" spans="1:9" x14ac:dyDescent="0.2">
      <c r="A250" s="64" t="s">
        <v>69</v>
      </c>
      <c r="B250" s="39"/>
      <c r="C250" s="56" t="s">
        <v>198</v>
      </c>
      <c r="D250" s="41" t="s">
        <v>39</v>
      </c>
      <c r="E250" s="41" t="s">
        <v>44</v>
      </c>
      <c r="F250" s="56"/>
      <c r="G250" s="40">
        <f>G251</f>
        <v>208.9</v>
      </c>
      <c r="H250" s="40"/>
      <c r="I250" s="40"/>
    </row>
    <row r="251" spans="1:9" ht="25.5" x14ac:dyDescent="0.2">
      <c r="A251" s="36" t="s">
        <v>80</v>
      </c>
      <c r="B251" s="39"/>
      <c r="C251" s="56" t="s">
        <v>198</v>
      </c>
      <c r="D251" s="41" t="s">
        <v>39</v>
      </c>
      <c r="E251" s="41" t="s">
        <v>44</v>
      </c>
      <c r="F251" s="93">
        <v>240</v>
      </c>
      <c r="G251" s="74">
        <f>198+0.9+10</f>
        <v>208.9</v>
      </c>
      <c r="H251" s="40"/>
      <c r="I251" s="40"/>
    </row>
    <row r="252" spans="1:9" ht="38.25" x14ac:dyDescent="0.2">
      <c r="A252" s="36" t="s">
        <v>337</v>
      </c>
      <c r="B252" s="39"/>
      <c r="C252" s="56" t="s">
        <v>338</v>
      </c>
      <c r="D252" s="41" t="s">
        <v>39</v>
      </c>
      <c r="E252" s="41" t="s">
        <v>44</v>
      </c>
      <c r="F252" s="93"/>
      <c r="G252" s="74">
        <f>G253</f>
        <v>5.7</v>
      </c>
      <c r="H252" s="40"/>
      <c r="I252" s="40"/>
    </row>
    <row r="253" spans="1:9" x14ac:dyDescent="0.2">
      <c r="A253" s="81" t="s">
        <v>56</v>
      </c>
      <c r="B253" s="39"/>
      <c r="C253" s="56" t="s">
        <v>338</v>
      </c>
      <c r="D253" s="41" t="s">
        <v>39</v>
      </c>
      <c r="E253" s="41" t="s">
        <v>44</v>
      </c>
      <c r="F253" s="56">
        <v>540</v>
      </c>
      <c r="G253" s="40">
        <v>5.7</v>
      </c>
      <c r="H253" s="40"/>
      <c r="I253" s="40"/>
    </row>
    <row r="254" spans="1:9" ht="15" x14ac:dyDescent="0.25">
      <c r="A254" s="79" t="s">
        <v>7</v>
      </c>
      <c r="B254" s="31">
        <v>911</v>
      </c>
      <c r="C254" s="66"/>
      <c r="D254" s="66" t="s">
        <v>45</v>
      </c>
      <c r="E254" s="66" t="s">
        <v>37</v>
      </c>
      <c r="F254" s="56"/>
      <c r="G254" s="29">
        <f>G255+G279</f>
        <v>942.4</v>
      </c>
      <c r="H254" s="29">
        <f>H255+H279</f>
        <v>347.4</v>
      </c>
      <c r="I254" s="29">
        <f>I255+I279</f>
        <v>228.78</v>
      </c>
    </row>
    <row r="255" spans="1:9" x14ac:dyDescent="0.2">
      <c r="A255" s="81" t="s">
        <v>21</v>
      </c>
      <c r="B255" s="68"/>
      <c r="C255" s="37"/>
      <c r="D255" s="72" t="s">
        <v>45</v>
      </c>
      <c r="E255" s="72" t="s">
        <v>36</v>
      </c>
      <c r="F255" s="56"/>
      <c r="G255" s="40">
        <f t="shared" ref="G255:I257" si="23">G256</f>
        <v>268.60000000000002</v>
      </c>
      <c r="H255" s="40">
        <f t="shared" si="23"/>
        <v>228.8</v>
      </c>
      <c r="I255" s="40">
        <f t="shared" si="23"/>
        <v>228.78</v>
      </c>
    </row>
    <row r="256" spans="1:9" x14ac:dyDescent="0.2">
      <c r="A256" s="83" t="s">
        <v>61</v>
      </c>
      <c r="B256" s="68"/>
      <c r="C256" s="50" t="s">
        <v>90</v>
      </c>
      <c r="D256" s="37" t="s">
        <v>45</v>
      </c>
      <c r="E256" s="37" t="s">
        <v>36</v>
      </c>
      <c r="F256" s="37"/>
      <c r="G256" s="40">
        <f t="shared" si="23"/>
        <v>268.60000000000002</v>
      </c>
      <c r="H256" s="40">
        <f t="shared" si="23"/>
        <v>228.8</v>
      </c>
      <c r="I256" s="40">
        <f t="shared" si="23"/>
        <v>228.78</v>
      </c>
    </row>
    <row r="257" spans="1:9" x14ac:dyDescent="0.2">
      <c r="A257" s="83" t="s">
        <v>165</v>
      </c>
      <c r="B257" s="68"/>
      <c r="C257" s="73" t="s">
        <v>91</v>
      </c>
      <c r="D257" s="37" t="s">
        <v>45</v>
      </c>
      <c r="E257" s="37" t="s">
        <v>36</v>
      </c>
      <c r="F257" s="37"/>
      <c r="G257" s="40">
        <f t="shared" si="23"/>
        <v>268.60000000000002</v>
      </c>
      <c r="H257" s="40">
        <f t="shared" si="23"/>
        <v>228.8</v>
      </c>
      <c r="I257" s="40">
        <f t="shared" si="23"/>
        <v>228.78</v>
      </c>
    </row>
    <row r="258" spans="1:9" x14ac:dyDescent="0.2">
      <c r="A258" s="83" t="s">
        <v>165</v>
      </c>
      <c r="B258" s="68"/>
      <c r="C258" s="73" t="s">
        <v>107</v>
      </c>
      <c r="D258" s="37" t="s">
        <v>45</v>
      </c>
      <c r="E258" s="37" t="s">
        <v>36</v>
      </c>
      <c r="F258" s="37"/>
      <c r="G258" s="40">
        <f>G259+G261</f>
        <v>268.60000000000002</v>
      </c>
      <c r="H258" s="40">
        <f>H259+H261</f>
        <v>228.8</v>
      </c>
      <c r="I258" s="40">
        <f>I259+I261</f>
        <v>228.78</v>
      </c>
    </row>
    <row r="259" spans="1:9" x14ac:dyDescent="0.2">
      <c r="A259" s="83" t="s">
        <v>175</v>
      </c>
      <c r="B259" s="68"/>
      <c r="C259" s="71" t="s">
        <v>172</v>
      </c>
      <c r="D259" s="37" t="s">
        <v>45</v>
      </c>
      <c r="E259" s="37" t="s">
        <v>36</v>
      </c>
      <c r="F259" s="37"/>
      <c r="G259" s="40">
        <f>G260</f>
        <v>0</v>
      </c>
      <c r="H259" s="40">
        <f>H260</f>
        <v>0</v>
      </c>
      <c r="I259" s="40">
        <f>I260</f>
        <v>0</v>
      </c>
    </row>
    <row r="260" spans="1:9" ht="25.5" hidden="1" x14ac:dyDescent="0.2">
      <c r="A260" s="81" t="s">
        <v>80</v>
      </c>
      <c r="B260" s="68"/>
      <c r="C260" s="71" t="s">
        <v>172</v>
      </c>
      <c r="D260" s="37" t="s">
        <v>45</v>
      </c>
      <c r="E260" s="37" t="s">
        <v>36</v>
      </c>
      <c r="F260" s="42" t="s">
        <v>81</v>
      </c>
      <c r="G260" s="40"/>
      <c r="H260" s="40"/>
      <c r="I260" s="40"/>
    </row>
    <row r="261" spans="1:9" x14ac:dyDescent="0.2">
      <c r="A261" s="83" t="s">
        <v>228</v>
      </c>
      <c r="B261" s="68"/>
      <c r="C261" s="50" t="s">
        <v>109</v>
      </c>
      <c r="D261" s="37" t="s">
        <v>45</v>
      </c>
      <c r="E261" s="37" t="s">
        <v>36</v>
      </c>
      <c r="F261" s="42"/>
      <c r="G261" s="40">
        <f>G262</f>
        <v>268.60000000000002</v>
      </c>
      <c r="H261" s="40">
        <f>H262</f>
        <v>228.8</v>
      </c>
      <c r="I261" s="40">
        <f>I262</f>
        <v>228.78</v>
      </c>
    </row>
    <row r="262" spans="1:9" ht="27" customHeight="1" x14ac:dyDescent="0.2">
      <c r="A262" s="81" t="s">
        <v>80</v>
      </c>
      <c r="B262" s="39"/>
      <c r="C262" s="56" t="s">
        <v>109</v>
      </c>
      <c r="D262" s="37" t="s">
        <v>45</v>
      </c>
      <c r="E262" s="37" t="s">
        <v>36</v>
      </c>
      <c r="F262" s="42" t="s">
        <v>81</v>
      </c>
      <c r="G262" s="40">
        <f>'6'!G167</f>
        <v>268.60000000000002</v>
      </c>
      <c r="H262" s="40">
        <v>228.8</v>
      </c>
      <c r="I262" s="40">
        <v>228.78</v>
      </c>
    </row>
    <row r="263" spans="1:9" ht="13.5" customHeight="1" x14ac:dyDescent="0.2">
      <c r="A263" s="79" t="s">
        <v>7</v>
      </c>
      <c r="B263" s="64"/>
      <c r="C263" s="56"/>
      <c r="D263" s="114" t="s">
        <v>45</v>
      </c>
      <c r="E263" s="114" t="s">
        <v>37</v>
      </c>
      <c r="F263" s="37"/>
      <c r="G263" s="40">
        <f t="shared" ref="G263:G272" si="24">G264</f>
        <v>941.9</v>
      </c>
      <c r="H263" s="40"/>
      <c r="I263" s="40"/>
    </row>
    <row r="264" spans="1:9" ht="13.5" customHeight="1" x14ac:dyDescent="0.25">
      <c r="A264" s="99" t="s">
        <v>8</v>
      </c>
      <c r="B264" s="68"/>
      <c r="C264" s="37"/>
      <c r="D264" s="72" t="s">
        <v>45</v>
      </c>
      <c r="E264" s="72" t="s">
        <v>42</v>
      </c>
      <c r="F264" s="37"/>
      <c r="G264" s="40">
        <f t="shared" si="24"/>
        <v>941.9</v>
      </c>
      <c r="H264" s="40"/>
      <c r="I264" s="40"/>
    </row>
    <row r="265" spans="1:9" ht="13.5" customHeight="1" x14ac:dyDescent="0.2">
      <c r="A265" s="83" t="s">
        <v>61</v>
      </c>
      <c r="B265" s="68"/>
      <c r="C265" s="50" t="s">
        <v>90</v>
      </c>
      <c r="D265" s="37" t="s">
        <v>45</v>
      </c>
      <c r="E265" s="41" t="s">
        <v>42</v>
      </c>
      <c r="F265" s="37"/>
      <c r="G265" s="40">
        <f t="shared" si="24"/>
        <v>941.9</v>
      </c>
      <c r="H265" s="40"/>
      <c r="I265" s="40"/>
    </row>
    <row r="266" spans="1:9" ht="13.5" customHeight="1" x14ac:dyDescent="0.2">
      <c r="A266" s="83" t="s">
        <v>165</v>
      </c>
      <c r="B266" s="68"/>
      <c r="C266" s="73" t="s">
        <v>91</v>
      </c>
      <c r="D266" s="37" t="s">
        <v>45</v>
      </c>
      <c r="E266" s="41" t="s">
        <v>42</v>
      </c>
      <c r="F266" s="37"/>
      <c r="G266" s="40">
        <f t="shared" si="24"/>
        <v>941.9</v>
      </c>
      <c r="H266" s="40"/>
      <c r="I266" s="40"/>
    </row>
    <row r="267" spans="1:9" ht="13.5" customHeight="1" x14ac:dyDescent="0.2">
      <c r="A267" s="83" t="s">
        <v>165</v>
      </c>
      <c r="B267" s="68"/>
      <c r="C267" s="73" t="s">
        <v>107</v>
      </c>
      <c r="D267" s="37" t="s">
        <v>45</v>
      </c>
      <c r="E267" s="41" t="s">
        <v>42</v>
      </c>
      <c r="F267" s="37"/>
      <c r="G267" s="40">
        <f>G272+G276+G275+G270+G268</f>
        <v>941.9</v>
      </c>
      <c r="H267" s="40"/>
      <c r="I267" s="40"/>
    </row>
    <row r="268" spans="1:9" ht="25.5" customHeight="1" x14ac:dyDescent="0.2">
      <c r="A268" s="81" t="s">
        <v>341</v>
      </c>
      <c r="B268" s="68"/>
      <c r="C268" s="71" t="s">
        <v>340</v>
      </c>
      <c r="D268" s="37" t="s">
        <v>45</v>
      </c>
      <c r="E268" s="41" t="s">
        <v>42</v>
      </c>
      <c r="F268" s="37"/>
      <c r="G268" s="40">
        <f>G269</f>
        <v>0</v>
      </c>
      <c r="H268" s="40"/>
      <c r="I268" s="40"/>
    </row>
    <row r="269" spans="1:9" ht="16.5" customHeight="1" x14ac:dyDescent="0.2">
      <c r="A269" s="84" t="s">
        <v>79</v>
      </c>
      <c r="B269" s="68"/>
      <c r="C269" s="71" t="s">
        <v>340</v>
      </c>
      <c r="D269" s="37" t="s">
        <v>45</v>
      </c>
      <c r="E269" s="41" t="s">
        <v>42</v>
      </c>
      <c r="F269" s="75" t="s">
        <v>210</v>
      </c>
      <c r="G269" s="40">
        <v>0</v>
      </c>
      <c r="H269" s="40"/>
      <c r="I269" s="40"/>
    </row>
    <row r="270" spans="1:9" ht="13.5" customHeight="1" x14ac:dyDescent="0.2">
      <c r="A270" s="83" t="s">
        <v>343</v>
      </c>
      <c r="B270" s="68"/>
      <c r="C270" s="73" t="s">
        <v>342</v>
      </c>
      <c r="D270" s="37" t="s">
        <v>45</v>
      </c>
      <c r="E270" s="41" t="s">
        <v>42</v>
      </c>
      <c r="F270" s="37"/>
      <c r="G270" s="40">
        <f>G271</f>
        <v>576</v>
      </c>
      <c r="H270" s="40"/>
      <c r="I270" s="40"/>
    </row>
    <row r="271" spans="1:9" ht="33.75" customHeight="1" x14ac:dyDescent="0.2">
      <c r="A271" s="81" t="s">
        <v>80</v>
      </c>
      <c r="B271" s="68"/>
      <c r="C271" s="71" t="s">
        <v>342</v>
      </c>
      <c r="D271" s="37" t="s">
        <v>45</v>
      </c>
      <c r="E271" s="41" t="s">
        <v>42</v>
      </c>
      <c r="F271" s="37" t="s">
        <v>81</v>
      </c>
      <c r="G271" s="40">
        <v>576</v>
      </c>
      <c r="H271" s="40"/>
      <c r="I271" s="40"/>
    </row>
    <row r="272" spans="1:9" ht="13.5" customHeight="1" x14ac:dyDescent="0.2">
      <c r="A272" s="81" t="s">
        <v>290</v>
      </c>
      <c r="B272" s="39"/>
      <c r="C272" s="71" t="s">
        <v>291</v>
      </c>
      <c r="D272" s="37" t="s">
        <v>45</v>
      </c>
      <c r="E272" s="41" t="s">
        <v>42</v>
      </c>
      <c r="F272" s="37"/>
      <c r="G272" s="40">
        <f t="shared" si="24"/>
        <v>0</v>
      </c>
      <c r="H272" s="40"/>
      <c r="I272" s="40"/>
    </row>
    <row r="273" spans="1:9" ht="13.5" customHeight="1" x14ac:dyDescent="0.2">
      <c r="A273" s="81" t="s">
        <v>306</v>
      </c>
      <c r="B273" s="39"/>
      <c r="C273" s="71" t="s">
        <v>291</v>
      </c>
      <c r="D273" s="37" t="s">
        <v>45</v>
      </c>
      <c r="E273" s="41" t="s">
        <v>42</v>
      </c>
      <c r="F273" s="41" t="s">
        <v>305</v>
      </c>
      <c r="G273" s="40">
        <v>0</v>
      </c>
      <c r="H273" s="40"/>
      <c r="I273" s="40"/>
    </row>
    <row r="274" spans="1:9" ht="13.5" customHeight="1" x14ac:dyDescent="0.2">
      <c r="A274" s="81" t="s">
        <v>176</v>
      </c>
      <c r="B274" s="39"/>
      <c r="C274" s="71" t="s">
        <v>324</v>
      </c>
      <c r="D274" s="37" t="s">
        <v>45</v>
      </c>
      <c r="E274" s="41" t="s">
        <v>42</v>
      </c>
      <c r="F274" s="41"/>
      <c r="G274" s="40">
        <f>G275</f>
        <v>33</v>
      </c>
      <c r="H274" s="40"/>
      <c r="I274" s="40"/>
    </row>
    <row r="275" spans="1:9" ht="13.5" customHeight="1" x14ac:dyDescent="0.2">
      <c r="A275" s="81" t="s">
        <v>80</v>
      </c>
      <c r="B275" s="39"/>
      <c r="C275" s="71" t="s">
        <v>324</v>
      </c>
      <c r="D275" s="37" t="s">
        <v>45</v>
      </c>
      <c r="E275" s="41" t="s">
        <v>42</v>
      </c>
      <c r="F275" s="41" t="s">
        <v>81</v>
      </c>
      <c r="G275" s="40">
        <f>'6'!G199</f>
        <v>33</v>
      </c>
      <c r="H275" s="40"/>
      <c r="I275" s="40"/>
    </row>
    <row r="276" spans="1:9" ht="23.25" customHeight="1" x14ac:dyDescent="0.2">
      <c r="A276" s="117" t="s">
        <v>301</v>
      </c>
      <c r="B276" s="39"/>
      <c r="C276" s="71" t="s">
        <v>302</v>
      </c>
      <c r="D276" s="37" t="s">
        <v>45</v>
      </c>
      <c r="E276" s="41" t="s">
        <v>42</v>
      </c>
      <c r="F276" s="37"/>
      <c r="G276" s="40">
        <f>G277+G278</f>
        <v>332.9</v>
      </c>
      <c r="H276" s="40"/>
      <c r="I276" s="40"/>
    </row>
    <row r="277" spans="1:9" ht="23.25" customHeight="1" x14ac:dyDescent="0.2">
      <c r="A277" s="81" t="s">
        <v>80</v>
      </c>
      <c r="B277" s="39"/>
      <c r="C277" s="71" t="s">
        <v>302</v>
      </c>
      <c r="D277" s="37" t="s">
        <v>45</v>
      </c>
      <c r="E277" s="41" t="s">
        <v>42</v>
      </c>
      <c r="F277" s="37" t="s">
        <v>81</v>
      </c>
      <c r="G277" s="40">
        <f>290</f>
        <v>290</v>
      </c>
      <c r="H277" s="40"/>
      <c r="I277" s="40"/>
    </row>
    <row r="278" spans="1:9" ht="23.25" customHeight="1" x14ac:dyDescent="0.2">
      <c r="A278" s="81" t="s">
        <v>306</v>
      </c>
      <c r="B278" s="39"/>
      <c r="C278" s="71" t="s">
        <v>302</v>
      </c>
      <c r="D278" s="37" t="s">
        <v>45</v>
      </c>
      <c r="E278" s="41" t="s">
        <v>42</v>
      </c>
      <c r="F278" s="75" t="s">
        <v>305</v>
      </c>
      <c r="G278" s="40">
        <v>42.9</v>
      </c>
      <c r="H278" s="40"/>
      <c r="I278" s="40"/>
    </row>
    <row r="279" spans="1:9" ht="15" x14ac:dyDescent="0.25">
      <c r="A279" s="79" t="s">
        <v>22</v>
      </c>
      <c r="B279" s="31">
        <v>911</v>
      </c>
      <c r="C279" s="37"/>
      <c r="D279" s="72" t="s">
        <v>45</v>
      </c>
      <c r="E279" s="72" t="s">
        <v>38</v>
      </c>
      <c r="F279" s="56"/>
      <c r="G279" s="29">
        <f t="shared" ref="G279:I282" si="25">G280</f>
        <v>673.8</v>
      </c>
      <c r="H279" s="29">
        <f t="shared" si="25"/>
        <v>118.6</v>
      </c>
      <c r="I279" s="29">
        <f t="shared" si="25"/>
        <v>0</v>
      </c>
    </row>
    <row r="280" spans="1:9" x14ac:dyDescent="0.2">
      <c r="A280" s="83" t="s">
        <v>61</v>
      </c>
      <c r="B280" s="39"/>
      <c r="C280" s="50" t="s">
        <v>90</v>
      </c>
      <c r="D280" s="37" t="s">
        <v>45</v>
      </c>
      <c r="E280" s="41" t="s">
        <v>38</v>
      </c>
      <c r="F280" s="37"/>
      <c r="G280" s="40">
        <f t="shared" si="25"/>
        <v>673.8</v>
      </c>
      <c r="H280" s="40">
        <f t="shared" si="25"/>
        <v>118.6</v>
      </c>
      <c r="I280" s="40">
        <f t="shared" si="25"/>
        <v>0</v>
      </c>
    </row>
    <row r="281" spans="1:9" x14ac:dyDescent="0.2">
      <c r="A281" s="83" t="s">
        <v>165</v>
      </c>
      <c r="B281" s="39"/>
      <c r="C281" s="73" t="s">
        <v>91</v>
      </c>
      <c r="D281" s="37" t="s">
        <v>45</v>
      </c>
      <c r="E281" s="41" t="s">
        <v>38</v>
      </c>
      <c r="F281" s="37"/>
      <c r="G281" s="40">
        <f t="shared" si="25"/>
        <v>673.8</v>
      </c>
      <c r="H281" s="40">
        <f t="shared" si="25"/>
        <v>118.6</v>
      </c>
      <c r="I281" s="40">
        <f t="shared" si="25"/>
        <v>0</v>
      </c>
    </row>
    <row r="282" spans="1:9" x14ac:dyDescent="0.2">
      <c r="A282" s="83" t="s">
        <v>165</v>
      </c>
      <c r="B282" s="39"/>
      <c r="C282" s="73" t="s">
        <v>107</v>
      </c>
      <c r="D282" s="37" t="s">
        <v>45</v>
      </c>
      <c r="E282" s="41" t="s">
        <v>38</v>
      </c>
      <c r="F282" s="37"/>
      <c r="G282" s="40">
        <f>G283</f>
        <v>673.8</v>
      </c>
      <c r="H282" s="40">
        <f t="shared" si="25"/>
        <v>118.6</v>
      </c>
      <c r="I282" s="40">
        <f t="shared" si="25"/>
        <v>0</v>
      </c>
    </row>
    <row r="283" spans="1:9" x14ac:dyDescent="0.2">
      <c r="A283" s="81" t="s">
        <v>72</v>
      </c>
      <c r="B283" s="39"/>
      <c r="C283" s="73" t="s">
        <v>262</v>
      </c>
      <c r="D283" s="37" t="s">
        <v>45</v>
      </c>
      <c r="E283" s="41" t="s">
        <v>38</v>
      </c>
      <c r="F283" s="37"/>
      <c r="G283" s="40">
        <f>G284</f>
        <v>673.8</v>
      </c>
      <c r="H283" s="40">
        <f>H284</f>
        <v>118.6</v>
      </c>
      <c r="I283" s="40">
        <f>I284</f>
        <v>0</v>
      </c>
    </row>
    <row r="284" spans="1:9" ht="25.5" x14ac:dyDescent="0.2">
      <c r="A284" s="81" t="s">
        <v>80</v>
      </c>
      <c r="B284" s="39"/>
      <c r="C284" s="71" t="s">
        <v>262</v>
      </c>
      <c r="D284" s="37" t="s">
        <v>45</v>
      </c>
      <c r="E284" s="41" t="s">
        <v>38</v>
      </c>
      <c r="F284" s="42" t="s">
        <v>81</v>
      </c>
      <c r="G284" s="40">
        <f>'6'!G224</f>
        <v>673.8</v>
      </c>
      <c r="H284" s="40">
        <f>'6'!H224</f>
        <v>118.6</v>
      </c>
      <c r="I284" s="40">
        <f>'6'!I224</f>
        <v>0</v>
      </c>
    </row>
    <row r="285" spans="1:9" x14ac:dyDescent="0.2">
      <c r="A285" s="79" t="s">
        <v>14</v>
      </c>
      <c r="B285" s="39"/>
      <c r="C285" s="71"/>
      <c r="D285" s="66" t="s">
        <v>46</v>
      </c>
      <c r="E285" s="66" t="s">
        <v>37</v>
      </c>
      <c r="F285" s="42"/>
      <c r="G285" s="40">
        <f t="shared" ref="G285:G290" si="26">G286</f>
        <v>0</v>
      </c>
      <c r="H285" s="40">
        <f t="shared" ref="H285:H290" si="27">H286</f>
        <v>606.6</v>
      </c>
      <c r="I285" s="40">
        <f t="shared" ref="I285:I290" si="28">I286</f>
        <v>606.6</v>
      </c>
    </row>
    <row r="286" spans="1:9" x14ac:dyDescent="0.2">
      <c r="A286" s="81" t="s">
        <v>12</v>
      </c>
      <c r="B286" s="39"/>
      <c r="C286" s="71"/>
      <c r="D286" s="37" t="s">
        <v>46</v>
      </c>
      <c r="E286" s="37" t="s">
        <v>36</v>
      </c>
      <c r="F286" s="42"/>
      <c r="G286" s="40">
        <f t="shared" si="26"/>
        <v>0</v>
      </c>
      <c r="H286" s="40">
        <f t="shared" si="27"/>
        <v>606.6</v>
      </c>
      <c r="I286" s="40">
        <f t="shared" si="28"/>
        <v>606.6</v>
      </c>
    </row>
    <row r="287" spans="1:9" x14ac:dyDescent="0.2">
      <c r="A287" s="83" t="s">
        <v>61</v>
      </c>
      <c r="B287" s="43"/>
      <c r="C287" s="50" t="s">
        <v>90</v>
      </c>
      <c r="D287" s="37" t="s">
        <v>46</v>
      </c>
      <c r="E287" s="37" t="s">
        <v>36</v>
      </c>
      <c r="F287" s="42"/>
      <c r="G287" s="40">
        <f t="shared" si="26"/>
        <v>0</v>
      </c>
      <c r="H287" s="40">
        <f t="shared" si="27"/>
        <v>606.6</v>
      </c>
      <c r="I287" s="40">
        <f t="shared" si="28"/>
        <v>606.6</v>
      </c>
    </row>
    <row r="288" spans="1:9" x14ac:dyDescent="0.2">
      <c r="A288" s="83" t="s">
        <v>165</v>
      </c>
      <c r="B288" s="43"/>
      <c r="C288" s="50" t="s">
        <v>91</v>
      </c>
      <c r="D288" s="37" t="s">
        <v>46</v>
      </c>
      <c r="E288" s="37" t="s">
        <v>36</v>
      </c>
      <c r="F288" s="42"/>
      <c r="G288" s="40">
        <f t="shared" si="26"/>
        <v>0</v>
      </c>
      <c r="H288" s="40">
        <f t="shared" si="27"/>
        <v>606.6</v>
      </c>
      <c r="I288" s="40">
        <f t="shared" si="28"/>
        <v>606.6</v>
      </c>
    </row>
    <row r="289" spans="1:9" x14ac:dyDescent="0.2">
      <c r="A289" s="83" t="s">
        <v>165</v>
      </c>
      <c r="B289" s="43"/>
      <c r="C289" s="56" t="s">
        <v>107</v>
      </c>
      <c r="D289" s="37" t="s">
        <v>46</v>
      </c>
      <c r="E289" s="37" t="s">
        <v>36</v>
      </c>
      <c r="F289" s="42"/>
      <c r="G289" s="40">
        <f t="shared" si="26"/>
        <v>0</v>
      </c>
      <c r="H289" s="40">
        <f t="shared" si="27"/>
        <v>606.6</v>
      </c>
      <c r="I289" s="40">
        <f t="shared" si="28"/>
        <v>606.6</v>
      </c>
    </row>
    <row r="290" spans="1:9" ht="26.25" customHeight="1" x14ac:dyDescent="0.2">
      <c r="A290" s="81" t="s">
        <v>278</v>
      </c>
      <c r="B290" s="39"/>
      <c r="C290" s="56" t="s">
        <v>272</v>
      </c>
      <c r="D290" s="37" t="s">
        <v>46</v>
      </c>
      <c r="E290" s="37" t="s">
        <v>36</v>
      </c>
      <c r="F290" s="42"/>
      <c r="G290" s="40">
        <f t="shared" si="26"/>
        <v>0</v>
      </c>
      <c r="H290" s="40">
        <f t="shared" si="27"/>
        <v>606.6</v>
      </c>
      <c r="I290" s="40">
        <f t="shared" si="28"/>
        <v>606.6</v>
      </c>
    </row>
    <row r="291" spans="1:9" x14ac:dyDescent="0.2">
      <c r="A291" s="82" t="s">
        <v>141</v>
      </c>
      <c r="B291" s="39"/>
      <c r="C291" s="56" t="s">
        <v>272</v>
      </c>
      <c r="D291" s="37" t="s">
        <v>46</v>
      </c>
      <c r="E291" s="37" t="s">
        <v>36</v>
      </c>
      <c r="F291" s="56">
        <v>110</v>
      </c>
      <c r="G291" s="40"/>
      <c r="H291" s="40">
        <v>606.6</v>
      </c>
      <c r="I291" s="40">
        <v>606.6</v>
      </c>
    </row>
    <row r="292" spans="1:9" hidden="1" x14ac:dyDescent="0.2">
      <c r="A292" s="81"/>
      <c r="B292" s="39"/>
      <c r="C292" s="71"/>
      <c r="D292" s="37"/>
      <c r="E292" s="41"/>
      <c r="F292" s="42"/>
      <c r="G292" s="40"/>
      <c r="H292" s="40"/>
      <c r="I292" s="40"/>
    </row>
    <row r="293" spans="1:9" hidden="1" x14ac:dyDescent="0.2">
      <c r="A293" s="81"/>
      <c r="B293" s="39"/>
      <c r="C293" s="71"/>
      <c r="D293" s="37"/>
      <c r="E293" s="41"/>
      <c r="F293" s="42"/>
      <c r="G293" s="40"/>
      <c r="H293" s="40"/>
      <c r="I293" s="40"/>
    </row>
    <row r="294" spans="1:9" hidden="1" x14ac:dyDescent="0.2">
      <c r="A294" s="81"/>
      <c r="B294" s="39"/>
      <c r="C294" s="71"/>
      <c r="D294" s="37"/>
      <c r="E294" s="41"/>
      <c r="F294" s="42"/>
      <c r="G294" s="40"/>
      <c r="H294" s="40"/>
      <c r="I294" s="40"/>
    </row>
    <row r="295" spans="1:9" hidden="1" x14ac:dyDescent="0.2">
      <c r="A295" s="81"/>
      <c r="B295" s="39"/>
      <c r="C295" s="71"/>
      <c r="D295" s="37"/>
      <c r="E295" s="41"/>
      <c r="F295" s="42"/>
      <c r="G295" s="40"/>
      <c r="H295" s="40"/>
      <c r="I295" s="40"/>
    </row>
    <row r="296" spans="1:9" hidden="1" x14ac:dyDescent="0.2">
      <c r="A296" s="81"/>
      <c r="B296" s="39"/>
      <c r="C296" s="71"/>
      <c r="D296" s="37"/>
      <c r="E296" s="41"/>
      <c r="F296" s="42"/>
      <c r="G296" s="40"/>
      <c r="H296" s="40"/>
      <c r="I296" s="40"/>
    </row>
    <row r="297" spans="1:9" hidden="1" x14ac:dyDescent="0.2">
      <c r="A297" s="81"/>
      <c r="B297" s="39"/>
      <c r="C297" s="71"/>
      <c r="D297" s="37"/>
      <c r="E297" s="41"/>
      <c r="F297" s="42"/>
      <c r="G297" s="40"/>
      <c r="H297" s="40"/>
      <c r="I297" s="40"/>
    </row>
    <row r="298" spans="1:9" ht="15" x14ac:dyDescent="0.25">
      <c r="A298" s="85" t="s">
        <v>28</v>
      </c>
      <c r="B298" s="31">
        <v>911</v>
      </c>
      <c r="C298" s="66"/>
      <c r="D298" s="66" t="s">
        <v>47</v>
      </c>
      <c r="E298" s="66" t="s">
        <v>37</v>
      </c>
      <c r="F298" s="66"/>
      <c r="G298" s="29">
        <f t="shared" ref="G298:G303" si="29">G299</f>
        <v>1277.8</v>
      </c>
      <c r="H298" s="29">
        <f t="shared" ref="H298:H303" si="30">H299</f>
        <v>1309.8</v>
      </c>
      <c r="I298" s="29">
        <f t="shared" ref="I298:I303" si="31">I299</f>
        <v>1309.8</v>
      </c>
    </row>
    <row r="299" spans="1:9" x14ac:dyDescent="0.2">
      <c r="A299" s="81" t="s">
        <v>25</v>
      </c>
      <c r="B299" s="68"/>
      <c r="C299" s="37"/>
      <c r="D299" s="37" t="s">
        <v>47</v>
      </c>
      <c r="E299" s="37" t="s">
        <v>36</v>
      </c>
      <c r="F299" s="37"/>
      <c r="G299" s="40">
        <f t="shared" si="29"/>
        <v>1277.8</v>
      </c>
      <c r="H299" s="40">
        <f t="shared" si="30"/>
        <v>1309.8</v>
      </c>
      <c r="I299" s="40">
        <f t="shared" si="31"/>
        <v>1309.8</v>
      </c>
    </row>
    <row r="300" spans="1:9" x14ac:dyDescent="0.2">
      <c r="A300" s="83" t="s">
        <v>61</v>
      </c>
      <c r="B300" s="43"/>
      <c r="C300" s="50" t="s">
        <v>90</v>
      </c>
      <c r="D300" s="37" t="s">
        <v>47</v>
      </c>
      <c r="E300" s="37" t="s">
        <v>36</v>
      </c>
      <c r="F300" s="37"/>
      <c r="G300" s="40">
        <f t="shared" si="29"/>
        <v>1277.8</v>
      </c>
      <c r="H300" s="40">
        <f t="shared" si="30"/>
        <v>1309.8</v>
      </c>
      <c r="I300" s="40">
        <f t="shared" si="31"/>
        <v>1309.8</v>
      </c>
    </row>
    <row r="301" spans="1:9" x14ac:dyDescent="0.2">
      <c r="A301" s="83" t="s">
        <v>165</v>
      </c>
      <c r="B301" s="43"/>
      <c r="C301" s="50" t="s">
        <v>91</v>
      </c>
      <c r="D301" s="37" t="s">
        <v>47</v>
      </c>
      <c r="E301" s="37" t="s">
        <v>36</v>
      </c>
      <c r="F301" s="37"/>
      <c r="G301" s="40">
        <f t="shared" si="29"/>
        <v>1277.8</v>
      </c>
      <c r="H301" s="40">
        <f t="shared" si="30"/>
        <v>1309.8</v>
      </c>
      <c r="I301" s="40">
        <f t="shared" si="31"/>
        <v>1309.8</v>
      </c>
    </row>
    <row r="302" spans="1:9" x14ac:dyDescent="0.2">
      <c r="A302" s="83" t="s">
        <v>165</v>
      </c>
      <c r="B302" s="43"/>
      <c r="C302" s="56" t="s">
        <v>107</v>
      </c>
      <c r="D302" s="37" t="s">
        <v>47</v>
      </c>
      <c r="E302" s="37" t="s">
        <v>36</v>
      </c>
      <c r="F302" s="37"/>
      <c r="G302" s="40">
        <f t="shared" si="29"/>
        <v>1277.8</v>
      </c>
      <c r="H302" s="40">
        <f t="shared" si="30"/>
        <v>1309.8</v>
      </c>
      <c r="I302" s="40">
        <f t="shared" si="31"/>
        <v>1309.8</v>
      </c>
    </row>
    <row r="303" spans="1:9" x14ac:dyDescent="0.2">
      <c r="A303" s="81" t="s">
        <v>29</v>
      </c>
      <c r="B303" s="43"/>
      <c r="C303" s="56" t="s">
        <v>132</v>
      </c>
      <c r="D303" s="37" t="s">
        <v>47</v>
      </c>
      <c r="E303" s="37" t="s">
        <v>36</v>
      </c>
      <c r="F303" s="37"/>
      <c r="G303" s="40">
        <f t="shared" si="29"/>
        <v>1277.8</v>
      </c>
      <c r="H303" s="40">
        <f t="shared" si="30"/>
        <v>1309.8</v>
      </c>
      <c r="I303" s="40">
        <f t="shared" si="31"/>
        <v>1309.8</v>
      </c>
    </row>
    <row r="304" spans="1:9" ht="25.5" x14ac:dyDescent="0.2">
      <c r="A304" s="81" t="s">
        <v>266</v>
      </c>
      <c r="B304" s="68"/>
      <c r="C304" s="56" t="s">
        <v>132</v>
      </c>
      <c r="D304" s="37" t="s">
        <v>47</v>
      </c>
      <c r="E304" s="37" t="s">
        <v>36</v>
      </c>
      <c r="F304" s="41" t="s">
        <v>265</v>
      </c>
      <c r="G304" s="40">
        <f>'6'!G292</f>
        <v>1277.8</v>
      </c>
      <c r="H304" s="40">
        <f>'6'!H292</f>
        <v>1309.8</v>
      </c>
      <c r="I304" s="40">
        <f>'6'!I292</f>
        <v>1309.8</v>
      </c>
    </row>
    <row r="305" spans="1:10" hidden="1" x14ac:dyDescent="0.2">
      <c r="A305" s="79" t="s">
        <v>9</v>
      </c>
      <c r="D305" s="66" t="s">
        <v>47</v>
      </c>
      <c r="E305" s="66" t="s">
        <v>45</v>
      </c>
      <c r="F305" s="31"/>
      <c r="G305" s="67">
        <f>G306</f>
        <v>0</v>
      </c>
      <c r="H305" s="67"/>
      <c r="I305" s="67"/>
    </row>
    <row r="306" spans="1:10" hidden="1" x14ac:dyDescent="0.2">
      <c r="A306" s="81" t="s">
        <v>269</v>
      </c>
      <c r="C306" s="50" t="s">
        <v>90</v>
      </c>
      <c r="D306" s="76" t="s">
        <v>40</v>
      </c>
      <c r="E306" s="76" t="s">
        <v>45</v>
      </c>
      <c r="F306" s="31"/>
      <c r="G306" s="74">
        <f>G307</f>
        <v>0</v>
      </c>
      <c r="H306" s="67"/>
      <c r="I306" s="67"/>
    </row>
    <row r="307" spans="1:10" hidden="1" x14ac:dyDescent="0.2">
      <c r="A307" s="83" t="s">
        <v>61</v>
      </c>
      <c r="C307" s="50" t="s">
        <v>91</v>
      </c>
      <c r="D307" s="76" t="s">
        <v>40</v>
      </c>
      <c r="E307" s="76" t="s">
        <v>45</v>
      </c>
      <c r="F307" s="31"/>
      <c r="G307" s="74">
        <f>G308</f>
        <v>0</v>
      </c>
      <c r="H307" s="67"/>
      <c r="I307" s="67"/>
    </row>
    <row r="308" spans="1:10" hidden="1" x14ac:dyDescent="0.2">
      <c r="A308" s="83" t="s">
        <v>165</v>
      </c>
      <c r="C308" s="56" t="s">
        <v>107</v>
      </c>
      <c r="D308" s="76" t="s">
        <v>40</v>
      </c>
      <c r="E308" s="76" t="s">
        <v>45</v>
      </c>
      <c r="F308" s="31"/>
      <c r="G308" s="74">
        <f>G309</f>
        <v>0</v>
      </c>
      <c r="H308" s="67"/>
      <c r="I308" s="67"/>
    </row>
    <row r="309" spans="1:10" hidden="1" x14ac:dyDescent="0.2">
      <c r="A309" s="83" t="s">
        <v>165</v>
      </c>
      <c r="C309" s="56" t="s">
        <v>270</v>
      </c>
      <c r="D309" s="76" t="s">
        <v>40</v>
      </c>
      <c r="E309" s="76" t="s">
        <v>45</v>
      </c>
      <c r="F309" s="31"/>
      <c r="G309" s="74">
        <f>G310</f>
        <v>0</v>
      </c>
      <c r="H309" s="67"/>
      <c r="I309" s="67"/>
    </row>
    <row r="310" spans="1:10" ht="25.5" hidden="1" x14ac:dyDescent="0.2">
      <c r="A310" s="81" t="s">
        <v>271</v>
      </c>
      <c r="C310" s="56" t="s">
        <v>270</v>
      </c>
      <c r="D310" s="76" t="s">
        <v>40</v>
      </c>
      <c r="E310" s="76" t="s">
        <v>45</v>
      </c>
      <c r="F310" s="37" t="s">
        <v>81</v>
      </c>
      <c r="G310" s="74"/>
      <c r="H310" s="67"/>
      <c r="I310" s="67"/>
    </row>
    <row r="311" spans="1:10" x14ac:dyDescent="0.2">
      <c r="A311" s="78"/>
      <c r="H311" s="1"/>
      <c r="J311" s="30"/>
    </row>
    <row r="312" spans="1:10" x14ac:dyDescent="0.2">
      <c r="A312" s="78"/>
      <c r="H312" s="1"/>
      <c r="J312" s="30"/>
    </row>
    <row r="313" spans="1:10" x14ac:dyDescent="0.2">
      <c r="A313" s="78"/>
      <c r="G313" s="32"/>
      <c r="H313" s="1"/>
      <c r="J313" s="30"/>
    </row>
    <row r="314" spans="1:10" x14ac:dyDescent="0.2">
      <c r="A314" s="78"/>
      <c r="G314" s="32"/>
      <c r="H314" s="1"/>
      <c r="J314" s="30"/>
    </row>
    <row r="315" spans="1:10" x14ac:dyDescent="0.2">
      <c r="G315" s="32"/>
      <c r="H315" s="1"/>
      <c r="J315" s="30"/>
    </row>
    <row r="316" spans="1:10" x14ac:dyDescent="0.2">
      <c r="G316" s="32"/>
      <c r="H316" s="1"/>
      <c r="J316" s="30"/>
    </row>
    <row r="317" spans="1:10" x14ac:dyDescent="0.2">
      <c r="G317" s="32"/>
      <c r="H317" s="1"/>
      <c r="J317" s="30"/>
    </row>
    <row r="318" spans="1:10" x14ac:dyDescent="0.2">
      <c r="A318" s="78"/>
      <c r="G318" s="32"/>
    </row>
    <row r="319" spans="1:10" x14ac:dyDescent="0.2">
      <c r="A319" s="78"/>
    </row>
    <row r="320" spans="1:10" x14ac:dyDescent="0.2">
      <c r="A320" s="78"/>
    </row>
    <row r="321" spans="1:1" x14ac:dyDescent="0.2">
      <c r="A321" s="78"/>
    </row>
    <row r="322" spans="1:1" x14ac:dyDescent="0.2">
      <c r="A322" s="78"/>
    </row>
    <row r="323" spans="1:1" x14ac:dyDescent="0.2">
      <c r="A323" s="78"/>
    </row>
    <row r="324" spans="1:1" x14ac:dyDescent="0.2">
      <c r="A324" s="78"/>
    </row>
    <row r="325" spans="1:1" x14ac:dyDescent="0.2">
      <c r="A325" s="78"/>
    </row>
    <row r="326" spans="1:1" x14ac:dyDescent="0.2">
      <c r="A326" s="78"/>
    </row>
    <row r="327" spans="1:1" x14ac:dyDescent="0.2">
      <c r="A327" s="78"/>
    </row>
    <row r="328" spans="1:1" x14ac:dyDescent="0.2">
      <c r="A328" s="78"/>
    </row>
    <row r="329" spans="1:1" x14ac:dyDescent="0.2">
      <c r="A329" s="78"/>
    </row>
    <row r="330" spans="1:1" x14ac:dyDescent="0.2">
      <c r="A330" s="78"/>
    </row>
    <row r="331" spans="1:1" x14ac:dyDescent="0.2">
      <c r="A331" s="78"/>
    </row>
    <row r="332" spans="1:1" x14ac:dyDescent="0.2">
      <c r="A332" s="78"/>
    </row>
    <row r="333" spans="1:1" x14ac:dyDescent="0.2">
      <c r="A333" s="78"/>
    </row>
    <row r="334" spans="1:1" x14ac:dyDescent="0.2">
      <c r="A334" s="78"/>
    </row>
    <row r="335" spans="1:1" x14ac:dyDescent="0.2">
      <c r="A335" s="78"/>
    </row>
    <row r="336" spans="1:1" x14ac:dyDescent="0.2">
      <c r="A336" s="78"/>
    </row>
    <row r="337" spans="1:1" x14ac:dyDescent="0.2">
      <c r="A337" s="78"/>
    </row>
    <row r="338" spans="1:1" x14ac:dyDescent="0.2">
      <c r="A338" s="78"/>
    </row>
    <row r="339" spans="1:1" x14ac:dyDescent="0.2">
      <c r="A339" s="78"/>
    </row>
    <row r="340" spans="1:1" x14ac:dyDescent="0.2">
      <c r="A340" s="78"/>
    </row>
    <row r="341" spans="1:1" x14ac:dyDescent="0.2">
      <c r="A341" s="78"/>
    </row>
    <row r="342" spans="1:1" x14ac:dyDescent="0.2">
      <c r="A342" s="78"/>
    </row>
    <row r="343" spans="1:1" x14ac:dyDescent="0.2">
      <c r="A343" s="78"/>
    </row>
    <row r="344" spans="1:1" x14ac:dyDescent="0.2">
      <c r="A344" s="78"/>
    </row>
    <row r="345" spans="1:1" x14ac:dyDescent="0.2">
      <c r="A345" s="78"/>
    </row>
    <row r="346" spans="1:1" x14ac:dyDescent="0.2">
      <c r="A346" s="78"/>
    </row>
    <row r="347" spans="1:1" x14ac:dyDescent="0.2">
      <c r="A347" s="78"/>
    </row>
    <row r="348" spans="1:1" x14ac:dyDescent="0.2">
      <c r="A348" s="78"/>
    </row>
    <row r="349" spans="1:1" x14ac:dyDescent="0.2">
      <c r="A349" s="78"/>
    </row>
    <row r="350" spans="1:1" x14ac:dyDescent="0.2">
      <c r="A350" s="78"/>
    </row>
    <row r="351" spans="1:1" x14ac:dyDescent="0.2">
      <c r="A351" s="78"/>
    </row>
    <row r="352" spans="1:1" x14ac:dyDescent="0.2">
      <c r="A352" s="78"/>
    </row>
    <row r="353" spans="1:1" x14ac:dyDescent="0.2">
      <c r="A353" s="78"/>
    </row>
    <row r="354" spans="1:1" x14ac:dyDescent="0.2">
      <c r="A354" s="78"/>
    </row>
    <row r="355" spans="1:1" x14ac:dyDescent="0.2">
      <c r="A355" s="78"/>
    </row>
    <row r="356" spans="1:1" x14ac:dyDescent="0.2">
      <c r="A356" s="78"/>
    </row>
    <row r="357" spans="1:1" x14ac:dyDescent="0.2">
      <c r="A357" s="78"/>
    </row>
    <row r="358" spans="1:1" x14ac:dyDescent="0.2">
      <c r="A358" s="78"/>
    </row>
    <row r="359" spans="1:1" x14ac:dyDescent="0.2">
      <c r="A359" s="78"/>
    </row>
    <row r="360" spans="1:1" x14ac:dyDescent="0.2">
      <c r="A360" s="78"/>
    </row>
    <row r="361" spans="1:1" x14ac:dyDescent="0.2">
      <c r="A361" s="78"/>
    </row>
    <row r="362" spans="1:1" x14ac:dyDescent="0.2">
      <c r="A362" s="78"/>
    </row>
    <row r="363" spans="1:1" x14ac:dyDescent="0.2">
      <c r="A363" s="78"/>
    </row>
    <row r="364" spans="1:1" x14ac:dyDescent="0.2">
      <c r="A364" s="78"/>
    </row>
    <row r="365" spans="1:1" x14ac:dyDescent="0.2">
      <c r="A365" s="78"/>
    </row>
    <row r="366" spans="1:1" x14ac:dyDescent="0.2">
      <c r="A366" s="78"/>
    </row>
    <row r="367" spans="1:1" x14ac:dyDescent="0.2">
      <c r="A367" s="78"/>
    </row>
    <row r="368" spans="1:1" x14ac:dyDescent="0.2">
      <c r="A368" s="78"/>
    </row>
    <row r="369" spans="1:1" x14ac:dyDescent="0.2">
      <c r="A369" s="78"/>
    </row>
    <row r="370" spans="1:1" x14ac:dyDescent="0.2">
      <c r="A370" s="78"/>
    </row>
    <row r="371" spans="1:1" x14ac:dyDescent="0.2">
      <c r="A371" s="78"/>
    </row>
    <row r="372" spans="1:1" x14ac:dyDescent="0.2">
      <c r="A372" s="78"/>
    </row>
    <row r="373" spans="1:1" x14ac:dyDescent="0.2">
      <c r="A373" s="78"/>
    </row>
    <row r="374" spans="1:1" x14ac:dyDescent="0.2">
      <c r="A374" s="78"/>
    </row>
    <row r="375" spans="1:1" x14ac:dyDescent="0.2">
      <c r="A375" s="78"/>
    </row>
    <row r="376" spans="1:1" x14ac:dyDescent="0.2">
      <c r="A376" s="78"/>
    </row>
    <row r="377" spans="1:1" x14ac:dyDescent="0.2">
      <c r="A377" s="78"/>
    </row>
    <row r="378" spans="1:1" x14ac:dyDescent="0.2">
      <c r="A378" s="78"/>
    </row>
    <row r="379" spans="1:1" x14ac:dyDescent="0.2">
      <c r="A379" s="78"/>
    </row>
    <row r="380" spans="1:1" x14ac:dyDescent="0.2">
      <c r="A380" s="78"/>
    </row>
    <row r="381" spans="1:1" x14ac:dyDescent="0.2">
      <c r="A381" s="78"/>
    </row>
    <row r="382" spans="1:1" x14ac:dyDescent="0.2">
      <c r="A382" s="78"/>
    </row>
    <row r="383" spans="1:1" x14ac:dyDescent="0.2">
      <c r="A383" s="78"/>
    </row>
    <row r="384" spans="1:1" x14ac:dyDescent="0.2">
      <c r="A384" s="78"/>
    </row>
    <row r="385" spans="1:1" x14ac:dyDescent="0.2">
      <c r="A385" s="78"/>
    </row>
    <row r="386" spans="1:1" x14ac:dyDescent="0.2">
      <c r="A386" s="78"/>
    </row>
    <row r="387" spans="1:1" x14ac:dyDescent="0.2">
      <c r="A387" s="78"/>
    </row>
    <row r="388" spans="1:1" x14ac:dyDescent="0.2">
      <c r="A388" s="78"/>
    </row>
    <row r="389" spans="1:1" x14ac:dyDescent="0.2">
      <c r="A389" s="78"/>
    </row>
    <row r="390" spans="1:1" x14ac:dyDescent="0.2">
      <c r="A390" s="78"/>
    </row>
    <row r="391" spans="1:1" x14ac:dyDescent="0.2">
      <c r="A391" s="78"/>
    </row>
    <row r="392" spans="1:1" x14ac:dyDescent="0.2">
      <c r="A392" s="78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Валентина</cp:lastModifiedBy>
  <cp:lastPrinted>2020-01-04T13:10:46Z</cp:lastPrinted>
  <dcterms:created xsi:type="dcterms:W3CDTF">2007-09-04T08:08:49Z</dcterms:created>
  <dcterms:modified xsi:type="dcterms:W3CDTF">2020-01-09T13:10:24Z</dcterms:modified>
</cp:coreProperties>
</file>