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95" yWindow="-60" windowWidth="13275" windowHeight="7005" tabRatio="440" activeTab="2"/>
  </bookViews>
  <sheets>
    <sheet name="5" sheetId="14" r:id="rId1"/>
    <sheet name="6" sheetId="13" r:id="rId2"/>
    <sheet name="7" sheetId="16" r:id="rId3"/>
    <sheet name="Лист1" sheetId="15" r:id="rId4"/>
  </sheets>
  <definedNames>
    <definedName name="_xlnm._FilterDatabase" localSheetId="0" hidden="1">'5'!$A$9:$D$41</definedName>
    <definedName name="_xlnm._FilterDatabase" localSheetId="1" hidden="1">'6'!$A$12:$J$294</definedName>
    <definedName name="_xlnm._FilterDatabase" localSheetId="2" hidden="1">'7'!$A$11:$I$285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'6'!$A$1:$I$299</definedName>
    <definedName name="_xlnm.Print_Area" localSheetId="2">'7'!$A$1:$I$285</definedName>
  </definedNames>
  <calcPr calcId="124519" fullCalcOnLoad="1"/>
</workbook>
</file>

<file path=xl/calcChain.xml><?xml version="1.0" encoding="utf-8"?>
<calcChain xmlns="http://schemas.openxmlformats.org/spreadsheetml/2006/main">
  <c r="G61" i="16"/>
  <c r="G53"/>
  <c r="G209" i="13"/>
  <c r="G210"/>
  <c r="G120" i="16"/>
  <c r="G119"/>
  <c r="G118"/>
  <c r="G117"/>
  <c r="G116"/>
  <c r="G115"/>
  <c r="G114"/>
  <c r="G113"/>
  <c r="G112"/>
  <c r="G18"/>
  <c r="G16"/>
  <c r="G15"/>
  <c r="G14"/>
  <c r="G13"/>
  <c r="G29" i="13"/>
  <c r="G222"/>
  <c r="G235"/>
  <c r="G243"/>
  <c r="G64"/>
  <c r="G200"/>
  <c r="G216"/>
  <c r="G203"/>
  <c r="G174"/>
  <c r="G62"/>
  <c r="G56"/>
  <c r="G108"/>
  <c r="G152"/>
  <c r="G175"/>
  <c r="G213"/>
  <c r="G215"/>
  <c r="G214"/>
  <c r="G126"/>
  <c r="G125"/>
  <c r="G124"/>
  <c r="G128"/>
  <c r="G127"/>
  <c r="G146"/>
  <c r="G144"/>
  <c r="G208"/>
  <c r="G195"/>
  <c r="G258" i="16"/>
  <c r="G257"/>
  <c r="G178" i="13"/>
  <c r="G67"/>
  <c r="G84"/>
  <c r="G83"/>
  <c r="G32"/>
  <c r="G182" i="16"/>
  <c r="G185" i="13"/>
  <c r="G184"/>
  <c r="G262"/>
  <c r="G123"/>
  <c r="G229"/>
  <c r="G247"/>
  <c r="G240"/>
  <c r="G231"/>
  <c r="G30" i="16"/>
  <c r="G102"/>
  <c r="G101" s="1"/>
  <c r="G100" s="1"/>
  <c r="G99" s="1"/>
  <c r="G31" i="13"/>
  <c r="G248"/>
  <c r="G136" i="16"/>
  <c r="G275" i="13"/>
  <c r="G91"/>
  <c r="G54"/>
  <c r="G104"/>
  <c r="G135" i="16"/>
  <c r="G134" s="1"/>
  <c r="G133" s="1"/>
  <c r="G132" s="1"/>
  <c r="G131" s="1"/>
  <c r="G130" s="1"/>
  <c r="G281" i="13"/>
  <c r="G60"/>
  <c r="G51"/>
  <c r="G163"/>
  <c r="G249" i="16"/>
  <c r="G248" s="1"/>
  <c r="G245" s="1"/>
  <c r="G244" s="1"/>
  <c r="G243" s="1"/>
  <c r="G242" s="1"/>
  <c r="G118" i="13"/>
  <c r="G108" i="16"/>
  <c r="G107" s="1"/>
  <c r="G104" s="1"/>
  <c r="G103" s="1"/>
  <c r="G29"/>
  <c r="G28"/>
  <c r="G27"/>
  <c r="G26"/>
  <c r="G25"/>
  <c r="G280" i="13"/>
  <c r="G279"/>
  <c r="G278"/>
  <c r="G277"/>
  <c r="G276"/>
  <c r="D38" i="14"/>
  <c r="G255" i="16"/>
  <c r="G182" i="13"/>
  <c r="G91" i="16"/>
  <c r="G90"/>
  <c r="G89"/>
  <c r="G88"/>
  <c r="G87"/>
  <c r="G86"/>
  <c r="G168" i="13"/>
  <c r="G167"/>
  <c r="G166"/>
  <c r="G165"/>
  <c r="G232" i="16"/>
  <c r="G231"/>
  <c r="G230"/>
  <c r="G229"/>
  <c r="G228"/>
  <c r="G96" i="13"/>
  <c r="G95"/>
  <c r="G94"/>
  <c r="G93"/>
  <c r="G92"/>
  <c r="D24" i="14"/>
  <c r="D22" s="1"/>
  <c r="G161" i="16"/>
  <c r="G160" s="1"/>
  <c r="G159" s="1"/>
  <c r="G158" s="1"/>
  <c r="G157" s="1"/>
  <c r="G230" i="13"/>
  <c r="G50" i="16"/>
  <c r="G192" i="13"/>
  <c r="H271" i="16"/>
  <c r="H270"/>
  <c r="H269"/>
  <c r="H268"/>
  <c r="H267"/>
  <c r="H266"/>
  <c r="I271"/>
  <c r="I270"/>
  <c r="I269"/>
  <c r="I268"/>
  <c r="I267"/>
  <c r="I266"/>
  <c r="G271"/>
  <c r="G270"/>
  <c r="G269"/>
  <c r="G268"/>
  <c r="G267"/>
  <c r="G266"/>
  <c r="G68"/>
  <c r="G60"/>
  <c r="G52"/>
  <c r="I107"/>
  <c r="H107"/>
  <c r="I105"/>
  <c r="I104"/>
  <c r="I103"/>
  <c r="H105"/>
  <c r="G105"/>
  <c r="H104"/>
  <c r="H103"/>
  <c r="G290"/>
  <c r="G289"/>
  <c r="G288"/>
  <c r="G287"/>
  <c r="G286"/>
  <c r="G250" i="13"/>
  <c r="G249"/>
  <c r="G242"/>
  <c r="G241"/>
  <c r="E40" i="14"/>
  <c r="F40"/>
  <c r="I108" i="13"/>
  <c r="I102" i="16"/>
  <c r="I101"/>
  <c r="I100" s="1"/>
  <c r="I99" s="1"/>
  <c r="H108" i="13"/>
  <c r="H102" i="16"/>
  <c r="H101" s="1"/>
  <c r="H100" s="1"/>
  <c r="H99" s="1"/>
  <c r="H18" i="13"/>
  <c r="I18"/>
  <c r="H196"/>
  <c r="H150" i="16"/>
  <c r="H149"/>
  <c r="I196" i="13"/>
  <c r="H199"/>
  <c r="I199"/>
  <c r="G287"/>
  <c r="G286"/>
  <c r="G285"/>
  <c r="G284"/>
  <c r="H17"/>
  <c r="G18"/>
  <c r="G168" i="16"/>
  <c r="G167" s="1"/>
  <c r="G166" s="1"/>
  <c r="G165" s="1"/>
  <c r="G164" s="1"/>
  <c r="H20" i="13"/>
  <c r="I20"/>
  <c r="G20"/>
  <c r="I156"/>
  <c r="I155"/>
  <c r="H156"/>
  <c r="H129" i="16"/>
  <c r="H128" s="1"/>
  <c r="G155" i="13"/>
  <c r="I231"/>
  <c r="H231"/>
  <c r="H51" i="16"/>
  <c r="I230" i="13"/>
  <c r="H230"/>
  <c r="H50" i="16"/>
  <c r="E17" i="14"/>
  <c r="F17"/>
  <c r="H241" i="13"/>
  <c r="I241"/>
  <c r="I59" i="16"/>
  <c r="G212" i="13"/>
  <c r="G211"/>
  <c r="G202"/>
  <c r="G201"/>
  <c r="I31"/>
  <c r="I181" i="16"/>
  <c r="I180" s="1"/>
  <c r="H31" i="13"/>
  <c r="H28"/>
  <c r="G179" i="16"/>
  <c r="G178" s="1"/>
  <c r="G177" s="1"/>
  <c r="H285"/>
  <c r="H284" s="1"/>
  <c r="H283" s="1"/>
  <c r="H282" s="1"/>
  <c r="H281" s="1"/>
  <c r="H280" s="1"/>
  <c r="H279" s="1"/>
  <c r="I285"/>
  <c r="I284" s="1"/>
  <c r="I283" s="1"/>
  <c r="I282" s="1"/>
  <c r="I281" s="1"/>
  <c r="I280" s="1"/>
  <c r="I279" s="1"/>
  <c r="G285"/>
  <c r="G284" s="1"/>
  <c r="G283" s="1"/>
  <c r="G282" s="1"/>
  <c r="G281" s="1"/>
  <c r="G280" s="1"/>
  <c r="G279" s="1"/>
  <c r="H265"/>
  <c r="H264"/>
  <c r="H263" s="1"/>
  <c r="H262" s="1"/>
  <c r="H261" s="1"/>
  <c r="H260" s="1"/>
  <c r="H241" s="1"/>
  <c r="I265"/>
  <c r="I264" s="1"/>
  <c r="I263" s="1"/>
  <c r="I262" s="1"/>
  <c r="I261" s="1"/>
  <c r="I260" s="1"/>
  <c r="I241" s="1"/>
  <c r="G265"/>
  <c r="G264"/>
  <c r="G263" s="1"/>
  <c r="G262" s="1"/>
  <c r="G261" s="1"/>
  <c r="G260" s="1"/>
  <c r="G156"/>
  <c r="G155" s="1"/>
  <c r="G154" s="1"/>
  <c r="H153"/>
  <c r="I153"/>
  <c r="G153"/>
  <c r="G152" s="1"/>
  <c r="G151" s="1"/>
  <c r="H148"/>
  <c r="H147" s="1"/>
  <c r="H146" s="1"/>
  <c r="I148"/>
  <c r="I147" s="1"/>
  <c r="I146" s="1"/>
  <c r="G148"/>
  <c r="G147" s="1"/>
  <c r="H145"/>
  <c r="H142" s="1"/>
  <c r="H141" s="1"/>
  <c r="H140" s="1"/>
  <c r="I145"/>
  <c r="I144"/>
  <c r="I143" s="1"/>
  <c r="G145"/>
  <c r="G144" s="1"/>
  <c r="G143" s="1"/>
  <c r="H139"/>
  <c r="H138" s="1"/>
  <c r="H137" s="1"/>
  <c r="I139"/>
  <c r="I138" s="1"/>
  <c r="I137" s="1"/>
  <c r="G139"/>
  <c r="G138"/>
  <c r="G137" s="1"/>
  <c r="H127"/>
  <c r="H126" s="1"/>
  <c r="I127"/>
  <c r="I126" s="1"/>
  <c r="G127"/>
  <c r="G126" s="1"/>
  <c r="H125"/>
  <c r="H124" s="1"/>
  <c r="I125"/>
  <c r="I124" s="1"/>
  <c r="G125"/>
  <c r="G124" s="1"/>
  <c r="G123" s="1"/>
  <c r="G122" s="1"/>
  <c r="H98"/>
  <c r="H97" s="1"/>
  <c r="H96" s="1"/>
  <c r="H95" s="1"/>
  <c r="I98"/>
  <c r="I97" s="1"/>
  <c r="I96" s="1"/>
  <c r="I95" s="1"/>
  <c r="I94" s="1"/>
  <c r="I93" s="1"/>
  <c r="G98"/>
  <c r="G97" s="1"/>
  <c r="G96" s="1"/>
  <c r="G95" s="1"/>
  <c r="H85"/>
  <c r="H84" s="1"/>
  <c r="H83" s="1"/>
  <c r="H82" s="1"/>
  <c r="H81" s="1"/>
  <c r="H80" s="1"/>
  <c r="I85"/>
  <c r="I84" s="1"/>
  <c r="I83" s="1"/>
  <c r="I82" s="1"/>
  <c r="I81" s="1"/>
  <c r="I80" s="1"/>
  <c r="G85"/>
  <c r="G84" s="1"/>
  <c r="G83" s="1"/>
  <c r="G82" s="1"/>
  <c r="G81" s="1"/>
  <c r="G80" s="1"/>
  <c r="H79"/>
  <c r="I79"/>
  <c r="G79"/>
  <c r="G77" s="1"/>
  <c r="G76" s="1"/>
  <c r="G75" s="1"/>
  <c r="H78"/>
  <c r="I78"/>
  <c r="G78"/>
  <c r="H74"/>
  <c r="H73" s="1"/>
  <c r="H72" s="1"/>
  <c r="H71" s="1"/>
  <c r="I74"/>
  <c r="I73" s="1"/>
  <c r="I72" s="1"/>
  <c r="I71" s="1"/>
  <c r="G74"/>
  <c r="G73" s="1"/>
  <c r="G72" s="1"/>
  <c r="G71" s="1"/>
  <c r="G70" s="1"/>
  <c r="H43"/>
  <c r="H42" s="1"/>
  <c r="H41" s="1"/>
  <c r="H40" s="1"/>
  <c r="H39" s="1"/>
  <c r="I43"/>
  <c r="I42" s="1"/>
  <c r="I41" s="1"/>
  <c r="I40" s="1"/>
  <c r="I39" s="1"/>
  <c r="G43"/>
  <c r="G42" s="1"/>
  <c r="G41" s="1"/>
  <c r="G40" s="1"/>
  <c r="G39" s="1"/>
  <c r="I65"/>
  <c r="H59"/>
  <c r="H37"/>
  <c r="H36" s="1"/>
  <c r="H35" s="1"/>
  <c r="H34" s="1"/>
  <c r="H33" s="1"/>
  <c r="H32" s="1"/>
  <c r="H31" s="1"/>
  <c r="I37"/>
  <c r="I36" s="1"/>
  <c r="I35" s="1"/>
  <c r="I34" s="1"/>
  <c r="I33" s="1"/>
  <c r="I32" s="1"/>
  <c r="I31" s="1"/>
  <c r="G37"/>
  <c r="H227"/>
  <c r="G227"/>
  <c r="H220"/>
  <c r="H219" s="1"/>
  <c r="I220"/>
  <c r="I219" s="1"/>
  <c r="G220"/>
  <c r="G219" s="1"/>
  <c r="H218"/>
  <c r="H217" s="1"/>
  <c r="I218"/>
  <c r="I217" s="1"/>
  <c r="G218"/>
  <c r="G217" s="1"/>
  <c r="H216"/>
  <c r="H215" s="1"/>
  <c r="I216"/>
  <c r="I215" s="1"/>
  <c r="G216"/>
  <c r="G215" s="1"/>
  <c r="H214"/>
  <c r="H213" s="1"/>
  <c r="I214"/>
  <c r="I213" s="1"/>
  <c r="G214"/>
  <c r="G213"/>
  <c r="H212"/>
  <c r="H211" s="1"/>
  <c r="I212"/>
  <c r="I211"/>
  <c r="G212"/>
  <c r="G211" s="1"/>
  <c r="H206"/>
  <c r="H205"/>
  <c r="I206"/>
  <c r="I205" s="1"/>
  <c r="G206"/>
  <c r="G205"/>
  <c r="H204"/>
  <c r="H203" s="1"/>
  <c r="I204"/>
  <c r="I203"/>
  <c r="G204"/>
  <c r="G203" s="1"/>
  <c r="H201"/>
  <c r="I201"/>
  <c r="I200" s="1"/>
  <c r="G201"/>
  <c r="H202"/>
  <c r="I202"/>
  <c r="G202"/>
  <c r="H195"/>
  <c r="H194" s="1"/>
  <c r="H193" s="1"/>
  <c r="H192" s="1"/>
  <c r="H191" s="1"/>
  <c r="H190" s="1"/>
  <c r="I195"/>
  <c r="I194"/>
  <c r="I193" s="1"/>
  <c r="I192" s="1"/>
  <c r="I191" s="1"/>
  <c r="I190" s="1"/>
  <c r="G195"/>
  <c r="G194" s="1"/>
  <c r="G193" s="1"/>
  <c r="G192" s="1"/>
  <c r="G191" s="1"/>
  <c r="G190" s="1"/>
  <c r="H189"/>
  <c r="H188"/>
  <c r="H187" s="1"/>
  <c r="H186" s="1"/>
  <c r="H185" s="1"/>
  <c r="H184" s="1"/>
  <c r="I189"/>
  <c r="I188" s="1"/>
  <c r="I187" s="1"/>
  <c r="I186" s="1"/>
  <c r="I185" s="1"/>
  <c r="I184" s="1"/>
  <c r="G189"/>
  <c r="G188"/>
  <c r="G187" s="1"/>
  <c r="G186" s="1"/>
  <c r="G185" s="1"/>
  <c r="G184" s="1"/>
  <c r="H183"/>
  <c r="I183"/>
  <c r="G183"/>
  <c r="I176"/>
  <c r="I175" s="1"/>
  <c r="I174" s="1"/>
  <c r="I173" s="1"/>
  <c r="I172" s="1"/>
  <c r="H176"/>
  <c r="H175" s="1"/>
  <c r="H174" s="1"/>
  <c r="H173" s="1"/>
  <c r="H172" s="1"/>
  <c r="G176"/>
  <c r="G175"/>
  <c r="G174" s="1"/>
  <c r="G173" s="1"/>
  <c r="G172" s="1"/>
  <c r="H168"/>
  <c r="H167" s="1"/>
  <c r="I170"/>
  <c r="I169" s="1"/>
  <c r="I51"/>
  <c r="H247" i="13"/>
  <c r="H65" i="16"/>
  <c r="I249" i="13"/>
  <c r="I67" i="16"/>
  <c r="I64" s="1"/>
  <c r="I63" s="1"/>
  <c r="I62" s="1"/>
  <c r="H249" i="13"/>
  <c r="H67" i="16"/>
  <c r="H207" i="13"/>
  <c r="H206"/>
  <c r="H205"/>
  <c r="H204"/>
  <c r="I207"/>
  <c r="I206"/>
  <c r="I205"/>
  <c r="I204"/>
  <c r="G207"/>
  <c r="G206"/>
  <c r="G205"/>
  <c r="G204"/>
  <c r="H239"/>
  <c r="I239"/>
  <c r="I57" i="16"/>
  <c r="I56" s="1"/>
  <c r="I55" s="1"/>
  <c r="I54" s="1"/>
  <c r="G239" i="13"/>
  <c r="G57" i="16"/>
  <c r="H240" i="13"/>
  <c r="H58" i="16"/>
  <c r="I240" i="13"/>
  <c r="I58" i="16"/>
  <c r="G58"/>
  <c r="G66"/>
  <c r="H248" i="13"/>
  <c r="I248"/>
  <c r="I50" i="16"/>
  <c r="H229" i="13"/>
  <c r="H49" i="16"/>
  <c r="I229" i="13"/>
  <c r="I49" i="16"/>
  <c r="I48" s="1"/>
  <c r="I47" s="1"/>
  <c r="I46" s="1"/>
  <c r="I45" s="1"/>
  <c r="G194" i="13"/>
  <c r="H194"/>
  <c r="I194"/>
  <c r="H173"/>
  <c r="H135" i="16"/>
  <c r="H134" s="1"/>
  <c r="H133" s="1"/>
  <c r="I173" i="13"/>
  <c r="I135" i="16"/>
  <c r="I134"/>
  <c r="I133" s="1"/>
  <c r="I132" s="1"/>
  <c r="I131" s="1"/>
  <c r="I130" s="1"/>
  <c r="H172" i="13"/>
  <c r="I172"/>
  <c r="G111"/>
  <c r="H83"/>
  <c r="H226" i="16"/>
  <c r="H225" s="1"/>
  <c r="H224" s="1"/>
  <c r="H223" s="1"/>
  <c r="H222" s="1"/>
  <c r="H221" s="1"/>
  <c r="G226"/>
  <c r="G225"/>
  <c r="G224" s="1"/>
  <c r="G223" s="1"/>
  <c r="G222" s="1"/>
  <c r="G221" s="1"/>
  <c r="I82" i="13"/>
  <c r="I81"/>
  <c r="I80"/>
  <c r="I79"/>
  <c r="I78"/>
  <c r="F21" i="14"/>
  <c r="F20" s="1"/>
  <c r="G50" i="13"/>
  <c r="G57"/>
  <c r="G208" i="16"/>
  <c r="G207" s="1"/>
  <c r="G55" i="13"/>
  <c r="G44"/>
  <c r="G43"/>
  <c r="G42"/>
  <c r="G41"/>
  <c r="H257"/>
  <c r="H248" i="16"/>
  <c r="I248"/>
  <c r="H246"/>
  <c r="H245"/>
  <c r="H244"/>
  <c r="H243"/>
  <c r="H242"/>
  <c r="I246"/>
  <c r="I245"/>
  <c r="I244"/>
  <c r="I243"/>
  <c r="I242"/>
  <c r="G246"/>
  <c r="G36"/>
  <c r="G35" s="1"/>
  <c r="G34" s="1"/>
  <c r="G33" s="1"/>
  <c r="G32" s="1"/>
  <c r="G31" s="1"/>
  <c r="G122" i="13"/>
  <c r="G121"/>
  <c r="G120"/>
  <c r="G119"/>
  <c r="E23" i="14"/>
  <c r="E22" s="1"/>
  <c r="F23"/>
  <c r="F22" s="1"/>
  <c r="D23"/>
  <c r="E27"/>
  <c r="D27"/>
  <c r="H293" i="13"/>
  <c r="H292"/>
  <c r="G274"/>
  <c r="G273"/>
  <c r="G272"/>
  <c r="G271"/>
  <c r="G270"/>
  <c r="G153"/>
  <c r="G150"/>
  <c r="G149"/>
  <c r="H153"/>
  <c r="H150"/>
  <c r="H149"/>
  <c r="I153"/>
  <c r="I150"/>
  <c r="I149"/>
  <c r="I202"/>
  <c r="I201"/>
  <c r="H202"/>
  <c r="H156" i="16"/>
  <c r="H155" s="1"/>
  <c r="H154" s="1"/>
  <c r="G199" i="13"/>
  <c r="H152" i="16"/>
  <c r="H151" s="1"/>
  <c r="I152"/>
  <c r="I151" s="1"/>
  <c r="G198" i="13"/>
  <c r="H198"/>
  <c r="I198"/>
  <c r="I150" i="16"/>
  <c r="I149"/>
  <c r="G196" i="13"/>
  <c r="G150" i="16"/>
  <c r="G149" s="1"/>
  <c r="G102" i="13"/>
  <c r="G101"/>
  <c r="G134"/>
  <c r="H134"/>
  <c r="I134"/>
  <c r="H55"/>
  <c r="I55"/>
  <c r="G53"/>
  <c r="H50"/>
  <c r="I50"/>
  <c r="G17"/>
  <c r="I293"/>
  <c r="I292"/>
  <c r="I274"/>
  <c r="I273"/>
  <c r="I272"/>
  <c r="I271"/>
  <c r="I270"/>
  <c r="I267"/>
  <c r="I266"/>
  <c r="I265"/>
  <c r="I264"/>
  <c r="I261"/>
  <c r="I260"/>
  <c r="I259"/>
  <c r="I257"/>
  <c r="I232"/>
  <c r="I191"/>
  <c r="I190"/>
  <c r="I177"/>
  <c r="I176"/>
  <c r="I171"/>
  <c r="I162"/>
  <c r="I151"/>
  <c r="I138"/>
  <c r="I137"/>
  <c r="I136"/>
  <c r="I133"/>
  <c r="I132"/>
  <c r="I131"/>
  <c r="I117"/>
  <c r="I115"/>
  <c r="I111"/>
  <c r="I107"/>
  <c r="I106"/>
  <c r="I105"/>
  <c r="I103"/>
  <c r="I102"/>
  <c r="I101"/>
  <c r="I90"/>
  <c r="I89"/>
  <c r="I88"/>
  <c r="I87"/>
  <c r="I86"/>
  <c r="I85"/>
  <c r="I75"/>
  <c r="I74"/>
  <c r="I73"/>
  <c r="I72"/>
  <c r="I71"/>
  <c r="I69"/>
  <c r="I67"/>
  <c r="I65"/>
  <c r="I63"/>
  <c r="I61"/>
  <c r="I59"/>
  <c r="I210" i="16"/>
  <c r="I209" s="1"/>
  <c r="I57" i="13"/>
  <c r="I208" i="16"/>
  <c r="I207" s="1"/>
  <c r="I53" i="13"/>
  <c r="I221"/>
  <c r="I220"/>
  <c r="I219"/>
  <c r="I218"/>
  <c r="F32" i="14"/>
  <c r="I38" i="13"/>
  <c r="I37"/>
  <c r="I36"/>
  <c r="I35"/>
  <c r="I34"/>
  <c r="F18" i="14"/>
  <c r="I25" i="13"/>
  <c r="I23"/>
  <c r="I24"/>
  <c r="I19"/>
  <c r="H274"/>
  <c r="H273"/>
  <c r="H272"/>
  <c r="H271"/>
  <c r="H270"/>
  <c r="H267"/>
  <c r="H266"/>
  <c r="H265"/>
  <c r="H264"/>
  <c r="H261"/>
  <c r="H260"/>
  <c r="H259"/>
  <c r="H232"/>
  <c r="H191"/>
  <c r="H189"/>
  <c r="H177"/>
  <c r="H176"/>
  <c r="H171"/>
  <c r="H162"/>
  <c r="H151"/>
  <c r="H138"/>
  <c r="H137"/>
  <c r="H136"/>
  <c r="H133"/>
  <c r="H132"/>
  <c r="H131"/>
  <c r="H117"/>
  <c r="H115"/>
  <c r="H111"/>
  <c r="H107"/>
  <c r="H106"/>
  <c r="H105"/>
  <c r="H103"/>
  <c r="H102"/>
  <c r="H101"/>
  <c r="H90"/>
  <c r="H75"/>
  <c r="H74"/>
  <c r="H73"/>
  <c r="H72"/>
  <c r="H71"/>
  <c r="H69"/>
  <c r="H67"/>
  <c r="H65"/>
  <c r="H63"/>
  <c r="H61"/>
  <c r="H59"/>
  <c r="H210" i="16"/>
  <c r="H209" s="1"/>
  <c r="H57" i="13"/>
  <c r="H208" i="16"/>
  <c r="H207" s="1"/>
  <c r="H53" i="13"/>
  <c r="H221"/>
  <c r="H220"/>
  <c r="H219"/>
  <c r="H218"/>
  <c r="E32" i="14"/>
  <c r="H38" i="13"/>
  <c r="H37"/>
  <c r="H36"/>
  <c r="H35"/>
  <c r="H34"/>
  <c r="E18" i="14"/>
  <c r="H25" i="13"/>
  <c r="H23"/>
  <c r="G107"/>
  <c r="G106"/>
  <c r="G105"/>
  <c r="G261"/>
  <c r="G260"/>
  <c r="G259"/>
  <c r="G159"/>
  <c r="G158"/>
  <c r="G157"/>
  <c r="G138"/>
  <c r="G137"/>
  <c r="G136"/>
  <c r="G133"/>
  <c r="G132"/>
  <c r="G131"/>
  <c r="G267"/>
  <c r="G266"/>
  <c r="G265"/>
  <c r="G264"/>
  <c r="G63"/>
  <c r="G177"/>
  <c r="G176"/>
  <c r="G257"/>
  <c r="G59"/>
  <c r="G210" i="16"/>
  <c r="G209" s="1"/>
  <c r="G28" i="13"/>
  <c r="G220"/>
  <c r="G219"/>
  <c r="G218"/>
  <c r="G291"/>
  <c r="G117"/>
  <c r="G115"/>
  <c r="G232"/>
  <c r="G110"/>
  <c r="G109"/>
  <c r="G75"/>
  <c r="G74"/>
  <c r="G73"/>
  <c r="G72"/>
  <c r="G71"/>
  <c r="G191"/>
  <c r="G190"/>
  <c r="G90"/>
  <c r="G151"/>
  <c r="G25"/>
  <c r="G23"/>
  <c r="G24"/>
  <c r="G221"/>
  <c r="G36"/>
  <c r="G35"/>
  <c r="G34"/>
  <c r="D18" i="14"/>
  <c r="G61" i="13"/>
  <c r="G69"/>
  <c r="G65"/>
  <c r="G103"/>
  <c r="G38"/>
  <c r="G37"/>
  <c r="G162"/>
  <c r="G89"/>
  <c r="G88"/>
  <c r="G87"/>
  <c r="G86"/>
  <c r="I110"/>
  <c r="I109"/>
  <c r="I159"/>
  <c r="I158"/>
  <c r="I157"/>
  <c r="G293"/>
  <c r="G292"/>
  <c r="H89"/>
  <c r="H88"/>
  <c r="H87"/>
  <c r="H86"/>
  <c r="H85"/>
  <c r="H110"/>
  <c r="H109"/>
  <c r="H159"/>
  <c r="H158"/>
  <c r="H157"/>
  <c r="I291"/>
  <c r="I289"/>
  <c r="G256"/>
  <c r="G255"/>
  <c r="G254"/>
  <c r="I256"/>
  <c r="I255"/>
  <c r="I228"/>
  <c r="I227"/>
  <c r="I226"/>
  <c r="G289"/>
  <c r="D41" i="14"/>
  <c r="D39" s="1"/>
  <c r="H256" i="13"/>
  <c r="H255"/>
  <c r="H291"/>
  <c r="H289"/>
  <c r="G290"/>
  <c r="I193"/>
  <c r="H193"/>
  <c r="I129" i="16"/>
  <c r="I128" s="1"/>
  <c r="G82" i="13"/>
  <c r="G81"/>
  <c r="G80"/>
  <c r="G79"/>
  <c r="G78"/>
  <c r="D21" i="14"/>
  <c r="D20" s="1"/>
  <c r="H179" i="16"/>
  <c r="H178" s="1"/>
  <c r="I48" i="13"/>
  <c r="I47"/>
  <c r="I46"/>
  <c r="F19" i="14"/>
  <c r="H201" i="13"/>
  <c r="I238"/>
  <c r="I237"/>
  <c r="I236"/>
  <c r="I290"/>
  <c r="H82"/>
  <c r="H81"/>
  <c r="H80"/>
  <c r="H79"/>
  <c r="H78"/>
  <c r="E21" i="14"/>
  <c r="E20" s="1"/>
  <c r="G234" i="13"/>
  <c r="G49" i="16"/>
  <c r="G48" s="1"/>
  <c r="G47" s="1"/>
  <c r="G46" s="1"/>
  <c r="G193" i="13"/>
  <c r="H114"/>
  <c r="H113"/>
  <c r="I30"/>
  <c r="I156" i="16"/>
  <c r="I155" s="1"/>
  <c r="I154" s="1"/>
  <c r="I66"/>
  <c r="I246" i="13"/>
  <c r="I245"/>
  <c r="I244"/>
  <c r="H57" i="16"/>
  <c r="H56" s="1"/>
  <c r="H55" s="1"/>
  <c r="H54" s="1"/>
  <c r="H238" i="13"/>
  <c r="H237"/>
  <c r="H236"/>
  <c r="H30"/>
  <c r="H181" i="16"/>
  <c r="H180" s="1"/>
  <c r="I17" i="13"/>
  <c r="I168" i="16"/>
  <c r="I167" s="1"/>
  <c r="H66"/>
  <c r="H246" i="13"/>
  <c r="H245"/>
  <c r="H244"/>
  <c r="G65" i="16"/>
  <c r="I179"/>
  <c r="I178"/>
  <c r="I177" s="1"/>
  <c r="I28" i="13"/>
  <c r="I27"/>
  <c r="I22"/>
  <c r="I21"/>
  <c r="F16" i="14"/>
  <c r="G181" i="16"/>
  <c r="G180" s="1"/>
  <c r="G30" i="13"/>
  <c r="G27"/>
  <c r="G22"/>
  <c r="G21"/>
  <c r="D16" i="14"/>
  <c r="G170" i="16"/>
  <c r="G169"/>
  <c r="G19" i="13"/>
  <c r="G16"/>
  <c r="G15"/>
  <c r="G14"/>
  <c r="H170" i="16"/>
  <c r="H169" s="1"/>
  <c r="H19" i="13"/>
  <c r="H16"/>
  <c r="H15"/>
  <c r="H14"/>
  <c r="G129" i="16"/>
  <c r="G128"/>
  <c r="H228" i="13"/>
  <c r="H227"/>
  <c r="H226"/>
  <c r="H225"/>
  <c r="H224"/>
  <c r="H290"/>
  <c r="I16"/>
  <c r="I15"/>
  <c r="I14"/>
  <c r="G114"/>
  <c r="G113"/>
  <c r="H190"/>
  <c r="H188"/>
  <c r="H187"/>
  <c r="E31" i="14"/>
  <c r="I189" i="13"/>
  <c r="G189"/>
  <c r="H254"/>
  <c r="H282"/>
  <c r="E41" i="14"/>
  <c r="E39" s="1"/>
  <c r="G173" i="13"/>
  <c r="G172"/>
  <c r="G171"/>
  <c r="G170"/>
  <c r="I282"/>
  <c r="F41" i="14"/>
  <c r="F39"/>
  <c r="G246" i="13"/>
  <c r="G245"/>
  <c r="G244"/>
  <c r="G67" i="16"/>
  <c r="G64" s="1"/>
  <c r="G63" s="1"/>
  <c r="G62" s="1"/>
  <c r="G59"/>
  <c r="G56" s="1"/>
  <c r="G55" s="1"/>
  <c r="G54" s="1"/>
  <c r="G238" i="13"/>
  <c r="G237"/>
  <c r="G236"/>
  <c r="G85"/>
  <c r="I114"/>
  <c r="I113"/>
  <c r="H48"/>
  <c r="G200" i="16"/>
  <c r="G199" s="1"/>
  <c r="G198" s="1"/>
  <c r="G197" s="1"/>
  <c r="G196" s="1"/>
  <c r="H47" i="13"/>
  <c r="H46"/>
  <c r="E19" i="14"/>
  <c r="H49" i="13"/>
  <c r="I188"/>
  <c r="I187"/>
  <c r="F31" i="14"/>
  <c r="G51" i="16"/>
  <c r="G228" i="13"/>
  <c r="G227"/>
  <c r="G226"/>
  <c r="G188"/>
  <c r="G187"/>
  <c r="D31" i="14"/>
  <c r="G253" i="13"/>
  <c r="D35" i="14"/>
  <c r="H100" i="13"/>
  <c r="H99"/>
  <c r="E26" i="14"/>
  <c r="E25"/>
  <c r="G181" i="13"/>
  <c r="G180"/>
  <c r="G179"/>
  <c r="G143"/>
  <c r="G142"/>
  <c r="G141"/>
  <c r="I49"/>
  <c r="G48"/>
  <c r="H27"/>
  <c r="H155"/>
  <c r="I13"/>
  <c r="F15" i="14"/>
  <c r="F14" s="1"/>
  <c r="E15"/>
  <c r="E14" s="1"/>
  <c r="H164" i="13"/>
  <c r="E30" i="14"/>
  <c r="H170" i="13"/>
  <c r="I164"/>
  <c r="F30" i="14"/>
  <c r="I170" i="13"/>
  <c r="H148"/>
  <c r="H140"/>
  <c r="G140"/>
  <c r="G148"/>
  <c r="I225"/>
  <c r="I224"/>
  <c r="I100"/>
  <c r="I99"/>
  <c r="F26" i="14"/>
  <c r="F25" s="1"/>
  <c r="G100" i="13"/>
  <c r="G99"/>
  <c r="G164"/>
  <c r="D30" i="14"/>
  <c r="E34"/>
  <c r="D15"/>
  <c r="I253" i="13"/>
  <c r="F35" i="14"/>
  <c r="I254" i="13"/>
  <c r="H24"/>
  <c r="H22"/>
  <c r="H21"/>
  <c r="E16" i="14"/>
  <c r="E37"/>
  <c r="E36"/>
  <c r="H269" i="13"/>
  <c r="I269"/>
  <c r="F37" i="14"/>
  <c r="F36"/>
  <c r="I140" i="13"/>
  <c r="I148"/>
  <c r="G269"/>
  <c r="D37" i="14"/>
  <c r="D36" s="1"/>
  <c r="D17"/>
  <c r="G40" i="13"/>
  <c r="G47"/>
  <c r="G46"/>
  <c r="G49"/>
  <c r="G283"/>
  <c r="G282"/>
  <c r="D40" i="14"/>
  <c r="H253" i="13"/>
  <c r="E35" i="14"/>
  <c r="H98" i="13"/>
  <c r="D26" i="14"/>
  <c r="D25" s="1"/>
  <c r="G98" i="13"/>
  <c r="E33" i="14"/>
  <c r="H200" i="16"/>
  <c r="F29" i="14"/>
  <c r="F28" s="1"/>
  <c r="I139" i="13"/>
  <c r="F34" i="14"/>
  <c r="F33" s="1"/>
  <c r="I223" i="13"/>
  <c r="D29" i="14"/>
  <c r="H223" i="13"/>
  <c r="E29" i="14"/>
  <c r="E28" s="1"/>
  <c r="H139" i="13"/>
  <c r="I98"/>
  <c r="I12"/>
  <c r="H13"/>
  <c r="H12"/>
  <c r="G254" i="16"/>
  <c r="G253"/>
  <c r="G252"/>
  <c r="G251"/>
  <c r="G250"/>
  <c r="G111"/>
  <c r="G110"/>
  <c r="G109"/>
  <c r="H77"/>
  <c r="H76" s="1"/>
  <c r="H75" s="1"/>
  <c r="I142"/>
  <c r="I141" s="1"/>
  <c r="I140" s="1"/>
  <c r="H48"/>
  <c r="H47" s="1"/>
  <c r="H46" s="1"/>
  <c r="H45" s="1"/>
  <c r="H64"/>
  <c r="H63" s="1"/>
  <c r="H62" s="1"/>
  <c r="I77"/>
  <c r="I76"/>
  <c r="I75" s="1"/>
  <c r="D32" i="14"/>
  <c r="D28"/>
  <c r="G139" i="13"/>
  <c r="G225"/>
  <c r="G224"/>
  <c r="D34" i="14"/>
  <c r="D33" s="1"/>
  <c r="G223" i="13"/>
  <c r="D19" i="14"/>
  <c r="D14"/>
  <c r="G13" i="13"/>
  <c r="G12"/>
  <c r="G45" i="16" l="1"/>
  <c r="G44" s="1"/>
  <c r="H199"/>
  <c r="H198" s="1"/>
  <c r="H197" s="1"/>
  <c r="H196" s="1"/>
  <c r="D13" i="14"/>
  <c r="E13"/>
  <c r="I166" i="16"/>
  <c r="I165" s="1"/>
  <c r="I164" s="1"/>
  <c r="H132"/>
  <c r="H131" s="1"/>
  <c r="H130" s="1"/>
  <c r="G171"/>
  <c r="G163" s="1"/>
  <c r="G162" s="1"/>
  <c r="I199"/>
  <c r="I198" s="1"/>
  <c r="I197" s="1"/>
  <c r="I196" s="1"/>
  <c r="H70"/>
  <c r="H44" s="1"/>
  <c r="H38" s="1"/>
  <c r="H94"/>
  <c r="H93" s="1"/>
  <c r="H166"/>
  <c r="H165" s="1"/>
  <c r="H164" s="1"/>
  <c r="I171"/>
  <c r="G38"/>
  <c r="I70"/>
  <c r="I44" s="1"/>
  <c r="I38" s="1"/>
  <c r="H123"/>
  <c r="H122" s="1"/>
  <c r="H121" s="1"/>
  <c r="G146"/>
  <c r="G241"/>
  <c r="F13" i="14"/>
  <c r="H177" i="16"/>
  <c r="H171"/>
  <c r="G94"/>
  <c r="G93" s="1"/>
  <c r="I123"/>
  <c r="I122" s="1"/>
  <c r="I121" s="1"/>
  <c r="H144"/>
  <c r="H143" s="1"/>
  <c r="G142"/>
  <c r="G141" s="1"/>
  <c r="G140" s="1"/>
  <c r="G121" s="1"/>
  <c r="H11" l="1"/>
  <c r="H12"/>
  <c r="I12"/>
  <c r="G11"/>
  <c r="H163"/>
  <c r="H162" s="1"/>
  <c r="I163"/>
  <c r="I162" s="1"/>
  <c r="G12"/>
  <c r="I11" l="1"/>
</calcChain>
</file>

<file path=xl/sharedStrings.xml><?xml version="1.0" encoding="utf-8"?>
<sst xmlns="http://schemas.openxmlformats.org/spreadsheetml/2006/main" count="2355" uniqueCount="325">
  <si>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</si>
  <si>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</si>
  <si>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</si>
  <si>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</si>
  <si>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</si>
  <si>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</si>
  <si>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</si>
  <si>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</si>
  <si>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</si>
  <si>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</si>
  <si>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</si>
  <si>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</si>
  <si>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</si>
  <si>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</si>
  <si>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</si>
  <si>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</si>
  <si>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</si>
  <si>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</si>
  <si>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</si>
  <si>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</si>
  <si>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</si>
  <si>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</si>
  <si>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</si>
  <si>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</si>
  <si>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</si>
  <si>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</si>
  <si>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</si>
  <si>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</si>
  <si>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</si>
  <si>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</si>
  <si>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</si>
  <si>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</si>
  <si>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</si>
  <si>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</si>
  <si>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</si>
  <si>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</si>
  <si>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</si>
  <si>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</si>
  <si>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</si>
  <si>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</si>
  <si>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</si>
  <si>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</si>
  <si>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</si>
  <si>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</si>
  <si>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</si>
  <si>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</si>
  <si>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</si>
  <si>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</si>
  <si>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</si>
  <si>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</si>
  <si>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</si>
  <si>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</si>
  <si>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</si>
  <si>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</si>
  <si>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</si>
  <si>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</si>
  <si>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</si>
  <si>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</si>
  <si>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</si>
  <si>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</si>
  <si>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</si>
  <si>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</si>
  <si>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</si>
  <si>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</si>
  <si>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</si>
  <si>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</si>
  <si>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</si>
  <si>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</si>
  <si>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</si>
  <si>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</si>
  <si>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</si>
  <si>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</si>
  <si>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</si>
  <si>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</si>
  <si>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</si>
  <si>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</si>
  <si>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</si>
  <si>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</si>
  <si>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</si>
  <si>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</si>
  <si>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</si>
  <si>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</si>
  <si>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</si>
  <si>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</si>
  <si>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</si>
  <si>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</si>
  <si>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</si>
  <si>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</si>
  <si>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</si>
  <si>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</si>
  <si>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</si>
  <si>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</si>
  <si>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</si>
  <si>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</si>
  <si>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</si>
  <si>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</si>
  <si>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</si>
  <si>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</si>
  <si>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</si>
  <si>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</si>
  <si>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</si>
  <si>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</si>
  <si>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</si>
  <si>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</si>
  <si>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</si>
  <si>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</si>
  <si>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</si>
  <si>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</si>
  <si>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</si>
  <si>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</si>
  <si>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</si>
  <si>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</si>
  <si>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</si>
  <si>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</si>
  <si>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</si>
  <si>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</si>
  <si>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</si>
  <si>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</si>
  <si>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</si>
  <si>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</si>
  <si>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</si>
  <si>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</si>
  <si>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</si>
  <si>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</si>
  <si>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</si>
  <si>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</si>
  <si>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</si>
  <si>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</si>
  <si>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</si>
  <si>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</si>
  <si>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</si>
  <si>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</si>
  <si>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</si>
  <si>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</si>
  <si>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</si>
  <si>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</si>
  <si>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</si>
  <si>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</si>
  <si>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</si>
  <si>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</si>
  <si>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</si>
  <si>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</si>
  <si>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</si>
  <si>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</si>
  <si>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</si>
  <si>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</si>
  <si>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</si>
  <si>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</si>
  <si>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</si>
  <si>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</si>
  <si>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</si>
  <si>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</si>
  <si>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</si>
  <si>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</si>
  <si>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</si>
  <si>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</si>
  <si>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</si>
  <si>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</si>
  <si>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</si>
  <si>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</si>
  <si>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</si>
  <si>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</si>
  <si>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</si>
  <si>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</si>
  <si>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</si>
  <si>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</si>
  <si>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</si>
  <si>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</si>
  <si>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</si>
  <si>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</si>
  <si>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</si>
  <si>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</si>
  <si>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</si>
  <si>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</si>
  <si>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</si>
  <si>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</si>
  <si>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</si>
  <si>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</si>
  <si>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</si>
  <si>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</si>
  <si>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</si>
  <si>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</si>
  <si>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</si>
  <si>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</si>
  <si>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</si>
  <si>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</si>
  <si>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</si>
  <si>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</si>
  <si>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</si>
  <si>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</si>
  <si>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</si>
  <si>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</si>
  <si>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</si>
  <si>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</si>
  <si>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</si>
  <si>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</si>
  <si>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</si>
  <si>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</si>
  <si>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</si>
  <si>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</si>
  <si>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</si>
  <si>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</si>
  <si>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</si>
  <si>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</si>
  <si>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</si>
  <si>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</si>
  <si>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</si>
  <si>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</si>
  <si>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</si>
  <si>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</si>
  <si>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</si>
  <si>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</si>
  <si>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</si>
  <si>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</si>
  <si>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</si>
  <si>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</si>
  <si>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</si>
  <si>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</si>
  <si>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</si>
  <si>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</si>
  <si>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</si>
  <si>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</si>
  <si>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</si>
  <si>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</si>
  <si>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</si>
  <si>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</si>
  <si>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</si>
  <si>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</si>
  <si>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</si>
  <si>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</si>
  <si>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</si>
  <si>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</si>
  <si>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</si>
  <si>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</si>
  <si>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</si>
  <si>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</si>
  <si>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</si>
  <si>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</si>
  <si>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</si>
  <si>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</si>
  <si>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</si>
  <si>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</si>
  <si>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</si>
  <si>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</si>
  <si>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</si>
  <si>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</si>
  <si>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</si>
  <si>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</si>
  <si>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</si>
  <si>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</si>
  <si>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</si>
  <si>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</si>
  <si>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</si>
  <si>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42 1 01 00000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</si>
  <si>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</si>
  <si>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</si>
  <si>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</si>
  <si>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</si>
  <si>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</si>
  <si>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</si>
  <si>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</si>
  <si>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</si>
  <si>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87 9 01 80160</t>
  </si>
  <si>
    <t>Ведомственная структура расходов бюджета</t>
  </si>
  <si>
    <t>муниципального образования  "Усть-Лужское сельское поселение"  на  2019 год и на плановый период 2020 и 2021 годов.</t>
  </si>
  <si>
    <t>320</t>
  </si>
  <si>
    <t>Сциальные выплаты гражданам, кроме публичных нормативных социальных выплат</t>
  </si>
  <si>
    <t>ВСЕГО: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</si>
  <si>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2019 год и на плановый период 2020 и 2021 годов.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</si>
  <si>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</si>
  <si>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</si>
  <si>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</si>
  <si>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</si>
  <si>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Распределение бюджетных ассигнований по разделам, подразделам классификации расходов бюджета МО "Усть-Лужское сельское поселение" на 2019год и на плановый период 2020 и 2021 годов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</si>
  <si>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</si>
  <si>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</si>
  <si>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</si>
  <si>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</si>
  <si>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</si>
  <si>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42 1 07 00000</t>
  </si>
  <si>
    <t>42 1 07 s4660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</si>
  <si>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</si>
  <si>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</si>
  <si>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</si>
  <si>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Муниципальная программа "Обеспечение устойчивого функционирования и развития коммунальной и инженерной инфраструктуры в муниципальном образовании «Усть-Лужское сельское поселение»"</t>
  </si>
  <si>
    <t xml:space="preserve">Мероприятия по приобретению и установке автоматизированной модульной транспортабельной котельной на дизельном топливе для обеспечения услугами теплоснабжения и горячего водоснабжения жителей многоквартирного дома N47 в квартале Судоверфь пос. Усть-Луга. </t>
  </si>
  <si>
    <t>46 0 00 00000</t>
  </si>
  <si>
    <t>46 5 00 00000</t>
  </si>
  <si>
    <t>46 5 01 00000</t>
  </si>
  <si>
    <t>46 5 01 72120</t>
  </si>
  <si>
    <t xml:space="preserve">Завершение строительства канализационных очистных сооружений (КОС) хозяйственно-бытовых сточных вод в пос.Усть-Луга квартал Ленрыба. </t>
  </si>
  <si>
    <t>87 9 01 s0250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</si>
  <si>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</si>
  <si>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</si>
  <si>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</si>
  <si>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</si>
  <si>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</si>
  <si>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</si>
  <si>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</si>
  <si>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Субсидии гражданам на приобретение жилья</t>
  </si>
  <si>
    <t>43 2 01  L4970</t>
  </si>
  <si>
    <t>Финансирование строительства очистных сооружений хозяйственно-бытовых сточных вод поселка Усть-Луга в рамках подпрограммы "Водоснабжение и водоотведение ЛО на 2014-2017 г.г.Государственной программы ЛО "Обеспечение устойчивого функционирование и развития коммунальной и инженерной инфраструктуры и повышение энергоэффективности в ЛО"</t>
  </si>
  <si>
    <t>87 9 0180420</t>
  </si>
  <si>
    <t>Социальные выплаты гражданам, кроме публичных нормативных социальных выплат</t>
  </si>
  <si>
    <t>14</t>
  </si>
  <si>
    <t>410</t>
  </si>
  <si>
    <t>Бюджетные инвестиции</t>
  </si>
  <si>
    <t>Муниципальная программа"Переселение граждан из аварийного жилищного фонда на территории МО «Усть-Лужского сельского поселения в 2019 году"</t>
  </si>
  <si>
    <t>41 0 00 00000</t>
  </si>
  <si>
    <t>41 1 00 00000</t>
  </si>
  <si>
    <t>41 1 F3 00000</t>
  </si>
  <si>
    <t xml:space="preserve">41 1 F3 67483 </t>
  </si>
  <si>
    <t xml:space="preserve">Переселение граждан из аварийного жилищного фонда на территории МО «Усть-Лужского сельского поселения </t>
  </si>
  <si>
    <t>За счет средств поступивших от Фонда содействия реформированию жилищно-коммунального хозяйства</t>
  </si>
  <si>
    <t>41 1 F3 674834</t>
  </si>
  <si>
    <t>За счет средствбюджетов субъектов РФ</t>
  </si>
  <si>
    <t>48 1 07 00000</t>
  </si>
  <si>
    <t>48 1 07 S4770</t>
  </si>
  <si>
    <t>244</t>
  </si>
  <si>
    <t>Основные мероприятия: ремонт дорожного моста через реку Выбье</t>
  </si>
  <si>
    <t xml:space="preserve"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области". </t>
  </si>
  <si>
    <t>48 1 01 S4770</t>
  </si>
  <si>
    <t>Основные мероприятия: ремонт пешеходного моста через дренажную канаву в  д.Выбье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</si>
  <si>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</si>
  <si>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от 25.07.2019 № 325</t>
  </si>
</sst>
</file>

<file path=xl/styles.xml><?xml version="1.0" encoding="utf-8"?>
<styleSheet xmlns="http://schemas.openxmlformats.org/spreadsheetml/2006/main">
  <numFmts count="2">
    <numFmt numFmtId="181" formatCode="#,##0.0"/>
    <numFmt numFmtId="186" formatCode="0.0"/>
  </numFmts>
  <fonts count="34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29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0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181" fontId="15" fillId="0" borderId="3" xfId="0" applyNumberFormat="1" applyFont="1" applyFill="1" applyBorder="1" applyAlignment="1">
      <alignment horizontal="right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181" fontId="10" fillId="0" borderId="3" xfId="0" applyNumberFormat="1" applyFont="1" applyFill="1" applyBorder="1"/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181" fontId="11" fillId="0" borderId="3" xfId="0" applyNumberFormat="1" applyFont="1" applyFill="1" applyBorder="1"/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181" fontId="1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81" fontId="5" fillId="0" borderId="3" xfId="0" applyNumberFormat="1" applyFont="1" applyFill="1" applyBorder="1" applyAlignment="1">
      <alignment horizontal="right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18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/>
    <xf numFmtId="0" fontId="31" fillId="0" borderId="0" xfId="0" applyFont="1" applyFill="1"/>
    <xf numFmtId="0" fontId="24" fillId="0" borderId="3" xfId="0" applyFont="1" applyFill="1" applyBorder="1" applyAlignment="1">
      <alignment horizontal="center" wrapText="1"/>
    </xf>
    <xf numFmtId="49" fontId="24" fillId="0" borderId="3" xfId="0" applyNumberFormat="1" applyFont="1" applyFill="1" applyBorder="1" applyAlignment="1">
      <alignment horizontal="center" wrapText="1"/>
    </xf>
    <xf numFmtId="181" fontId="24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" fillId="0" borderId="0" xfId="0" applyFont="1" applyFill="1" applyBorder="1" applyAlignment="1"/>
    <xf numFmtId="186" fontId="30" fillId="0" borderId="0" xfId="0" applyNumberFormat="1" applyFont="1" applyFill="1"/>
    <xf numFmtId="49" fontId="24" fillId="0" borderId="3" xfId="0" applyNumberFormat="1" applyFont="1" applyFill="1" applyBorder="1" applyAlignment="1">
      <alignment horizontal="center" vertical="top" wrapText="1"/>
    </xf>
    <xf numFmtId="181" fontId="30" fillId="0" borderId="0" xfId="0" applyNumberFormat="1" applyFont="1" applyFill="1"/>
    <xf numFmtId="0" fontId="32" fillId="0" borderId="0" xfId="0" applyFont="1" applyFill="1" applyBorder="1" applyAlignment="1">
      <alignment wrapText="1"/>
    </xf>
    <xf numFmtId="181" fontId="32" fillId="0" borderId="0" xfId="0" applyNumberFormat="1" applyFont="1" applyFill="1" applyBorder="1" applyAlignment="1">
      <alignment wrapText="1"/>
    </xf>
    <xf numFmtId="0" fontId="27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181" fontId="25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3" fontId="0" fillId="0" borderId="0" xfId="0" applyNumberFormat="1" applyFill="1"/>
    <xf numFmtId="0" fontId="25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left" wrapText="1"/>
    </xf>
    <xf numFmtId="0" fontId="26" fillId="0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/>
    </xf>
    <xf numFmtId="4" fontId="0" fillId="0" borderId="3" xfId="0" applyNumberFormat="1" applyFill="1" applyBorder="1"/>
    <xf numFmtId="0" fontId="29" fillId="0" borderId="3" xfId="0" applyFont="1" applyFill="1" applyBorder="1"/>
    <xf numFmtId="4" fontId="0" fillId="0" borderId="0" xfId="0" applyNumberFormat="1" applyFill="1" applyBorder="1" applyAlignment="1">
      <alignment horizontal="right"/>
    </xf>
    <xf numFmtId="181" fontId="0" fillId="0" borderId="3" xfId="0" applyNumberFormat="1" applyFill="1" applyBorder="1" applyAlignment="1">
      <alignment horizontal="right" wrapText="1"/>
    </xf>
    <xf numFmtId="0" fontId="21" fillId="0" borderId="3" xfId="0" applyNumberFormat="1" applyFont="1" applyFill="1" applyBorder="1" applyAlignment="1">
      <alignment wrapText="1"/>
    </xf>
    <xf numFmtId="0" fontId="28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/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3" fillId="0" borderId="16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A6" sqref="A6:F7"/>
    </sheetView>
  </sheetViews>
  <sheetFormatPr defaultRowHeight="12.75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7">
      <c r="C1" s="133" t="s">
        <v>167</v>
      </c>
      <c r="D1" s="133"/>
      <c r="E1" s="133"/>
      <c r="F1" s="133"/>
    </row>
    <row r="2" spans="1:7">
      <c r="C2" s="134" t="s">
        <v>168</v>
      </c>
      <c r="D2" s="135"/>
      <c r="E2" s="135"/>
      <c r="F2" s="135"/>
    </row>
    <row r="3" spans="1:7">
      <c r="C3" s="134" t="s">
        <v>169</v>
      </c>
      <c r="D3" s="135"/>
      <c r="E3" s="135"/>
      <c r="F3" s="135"/>
    </row>
    <row r="4" spans="1:7">
      <c r="C4" s="134" t="s">
        <v>170</v>
      </c>
      <c r="D4" s="135"/>
      <c r="E4" s="135"/>
      <c r="F4" s="135"/>
    </row>
    <row r="5" spans="1:7">
      <c r="C5" s="134" t="s">
        <v>324</v>
      </c>
      <c r="D5" s="135"/>
      <c r="E5" s="135"/>
      <c r="F5" s="135"/>
    </row>
    <row r="6" spans="1:7" ht="33.75" customHeight="1">
      <c r="A6" s="142" t="s">
        <v>273</v>
      </c>
      <c r="B6" s="143"/>
      <c r="C6" s="143"/>
      <c r="D6" s="144"/>
      <c r="E6" s="144"/>
      <c r="F6" s="144"/>
    </row>
    <row r="7" spans="1:7">
      <c r="A7" s="143"/>
      <c r="B7" s="143"/>
      <c r="C7" s="143"/>
      <c r="D7" s="144"/>
      <c r="E7" s="144"/>
      <c r="F7" s="144"/>
    </row>
    <row r="8" spans="1:7" ht="13.5" thickBot="1">
      <c r="E8" s="1" t="s">
        <v>0</v>
      </c>
    </row>
    <row r="9" spans="1:7" ht="15.75">
      <c r="A9" s="136" t="s">
        <v>1</v>
      </c>
      <c r="B9" s="139" t="s">
        <v>3</v>
      </c>
      <c r="C9" s="139" t="s">
        <v>4</v>
      </c>
      <c r="D9" s="148" t="s">
        <v>6</v>
      </c>
      <c r="E9" s="149"/>
      <c r="F9" s="150"/>
    </row>
    <row r="10" spans="1:7" ht="12.75" customHeight="1">
      <c r="A10" s="137"/>
      <c r="B10" s="140"/>
      <c r="C10" s="140"/>
      <c r="D10" s="151">
        <v>2019</v>
      </c>
      <c r="E10" s="145">
        <v>2020</v>
      </c>
      <c r="F10" s="145">
        <v>2021</v>
      </c>
    </row>
    <row r="11" spans="1:7">
      <c r="A11" s="137"/>
      <c r="B11" s="140"/>
      <c r="C11" s="140"/>
      <c r="D11" s="152"/>
      <c r="E11" s="146"/>
      <c r="F11" s="146"/>
    </row>
    <row r="12" spans="1:7" ht="20.25" customHeight="1" thickBot="1">
      <c r="A12" s="138"/>
      <c r="B12" s="141"/>
      <c r="C12" s="141"/>
      <c r="D12" s="153"/>
      <c r="E12" s="147"/>
      <c r="F12" s="147"/>
      <c r="G12" s="16"/>
    </row>
    <row r="13" spans="1:7" ht="15.75">
      <c r="A13" s="12" t="s">
        <v>48</v>
      </c>
      <c r="B13" s="13" t="s">
        <v>15</v>
      </c>
      <c r="C13" s="13" t="s">
        <v>15</v>
      </c>
      <c r="D13" s="14">
        <f>D14+D22+D25+D28+D33+D36+D39+D20</f>
        <v>67229.188000000009</v>
      </c>
      <c r="E13" s="14">
        <f>E14+E22+E25+E28+E33+E36+E39+E20</f>
        <v>25696.113999999998</v>
      </c>
      <c r="F13" s="14">
        <f>F14+F22+F25+F28+F33+F36+F39+F20</f>
        <v>25562.914000000001</v>
      </c>
      <c r="G13" s="100"/>
    </row>
    <row r="14" spans="1:7" ht="15.75">
      <c r="A14" s="3" t="s">
        <v>16</v>
      </c>
      <c r="B14" s="6" t="s">
        <v>36</v>
      </c>
      <c r="C14" s="6" t="s">
        <v>37</v>
      </c>
      <c r="D14" s="5">
        <f>SUM(D15:D19)</f>
        <v>11458.788000000002</v>
      </c>
      <c r="E14" s="5">
        <f>SUM(E15:E19)</f>
        <v>11228.133999999998</v>
      </c>
      <c r="F14" s="5">
        <f>SUM(F15:F19)</f>
        <v>11269.634000000002</v>
      </c>
      <c r="G14" s="16"/>
    </row>
    <row r="15" spans="1:7" ht="51" customHeight="1">
      <c r="A15" s="7" t="s">
        <v>11</v>
      </c>
      <c r="B15" s="8" t="s">
        <v>36</v>
      </c>
      <c r="C15" s="8" t="s">
        <v>38</v>
      </c>
      <c r="D15" s="4">
        <f>'6'!G14</f>
        <v>325.34800000000001</v>
      </c>
      <c r="E15" s="4">
        <f>'6'!H14</f>
        <v>325.34800000000001</v>
      </c>
      <c r="F15" s="4">
        <f>'6'!I14</f>
        <v>325.34800000000001</v>
      </c>
      <c r="G15" s="100"/>
    </row>
    <row r="16" spans="1:7" ht="46.5" customHeight="1">
      <c r="A16" s="7" t="s">
        <v>17</v>
      </c>
      <c r="B16" s="8" t="s">
        <v>36</v>
      </c>
      <c r="C16" s="8" t="s">
        <v>39</v>
      </c>
      <c r="D16" s="4">
        <f>'6'!G21</f>
        <v>10267.040000000003</v>
      </c>
      <c r="E16" s="4">
        <f>'6'!H21</f>
        <v>10282.485999999999</v>
      </c>
      <c r="F16" s="4">
        <f>'6'!I21</f>
        <v>10317.186000000002</v>
      </c>
    </row>
    <row r="17" spans="1:9" ht="19.5" customHeight="1">
      <c r="A17" s="15" t="s">
        <v>52</v>
      </c>
      <c r="B17" s="8" t="s">
        <v>36</v>
      </c>
      <c r="C17" s="8" t="s">
        <v>53</v>
      </c>
      <c r="D17" s="4">
        <f>'6'!G41</f>
        <v>200</v>
      </c>
      <c r="E17" s="4">
        <f>'6'!H41</f>
        <v>0</v>
      </c>
      <c r="F17" s="4">
        <f>'6'!I41</f>
        <v>0</v>
      </c>
      <c r="G17" s="100"/>
      <c r="H17" s="100"/>
      <c r="I17" s="100"/>
    </row>
    <row r="18" spans="1:9" ht="15.75">
      <c r="A18" s="7" t="s">
        <v>18</v>
      </c>
      <c r="B18" s="8" t="s">
        <v>36</v>
      </c>
      <c r="C18" s="8" t="s">
        <v>40</v>
      </c>
      <c r="D18" s="4">
        <f>'6'!G34</f>
        <v>100</v>
      </c>
      <c r="E18" s="4">
        <f>'6'!H34</f>
        <v>100</v>
      </c>
      <c r="F18" s="4">
        <f>'6'!I34</f>
        <v>100</v>
      </c>
    </row>
    <row r="19" spans="1:9" ht="15.75">
      <c r="A19" s="7" t="s">
        <v>23</v>
      </c>
      <c r="B19" s="8" t="s">
        <v>36</v>
      </c>
      <c r="C19" s="8" t="s">
        <v>41</v>
      </c>
      <c r="D19" s="4">
        <f>'6'!G46</f>
        <v>566.40000000000009</v>
      </c>
      <c r="E19" s="4">
        <f>'6'!H46</f>
        <v>520.29999999999995</v>
      </c>
      <c r="F19" s="4">
        <f>'6'!I46</f>
        <v>527.1</v>
      </c>
    </row>
    <row r="20" spans="1:9" ht="15.75">
      <c r="A20" s="9" t="s">
        <v>13</v>
      </c>
      <c r="B20" s="6" t="s">
        <v>42</v>
      </c>
      <c r="C20" s="6" t="s">
        <v>37</v>
      </c>
      <c r="D20" s="5">
        <f>D21</f>
        <v>278.29999999999995</v>
      </c>
      <c r="E20" s="5">
        <f>E21</f>
        <v>266.39999999999998</v>
      </c>
      <c r="F20" s="5">
        <f>F21</f>
        <v>0</v>
      </c>
    </row>
    <row r="21" spans="1:9" ht="15.75">
      <c r="A21" s="2" t="s">
        <v>19</v>
      </c>
      <c r="B21" s="8" t="s">
        <v>42</v>
      </c>
      <c r="C21" s="8" t="s">
        <v>38</v>
      </c>
      <c r="D21" s="4">
        <f>'6'!G78</f>
        <v>278.29999999999995</v>
      </c>
      <c r="E21" s="4">
        <f>'6'!H78</f>
        <v>266.39999999999998</v>
      </c>
      <c r="F21" s="4">
        <f>'6'!I78</f>
        <v>0</v>
      </c>
    </row>
    <row r="22" spans="1:9" ht="31.5">
      <c r="A22" s="3" t="s">
        <v>32</v>
      </c>
      <c r="B22" s="6" t="s">
        <v>38</v>
      </c>
      <c r="C22" s="6" t="s">
        <v>37</v>
      </c>
      <c r="D22" s="5">
        <f>SUM(D23:D24)</f>
        <v>60.699999999999989</v>
      </c>
      <c r="E22" s="5">
        <f>SUM(E23:E23)</f>
        <v>189.5</v>
      </c>
      <c r="F22" s="5">
        <f>SUM(F23:F23)</f>
        <v>191.9</v>
      </c>
    </row>
    <row r="23" spans="1:9" ht="47.25">
      <c r="A23" s="7" t="s">
        <v>31</v>
      </c>
      <c r="B23" s="8" t="s">
        <v>38</v>
      </c>
      <c r="C23" s="8" t="s">
        <v>43</v>
      </c>
      <c r="D23" s="4">
        <f>'6'!G91</f>
        <v>57.199999999999989</v>
      </c>
      <c r="E23" s="4">
        <f>'6'!H91</f>
        <v>189.5</v>
      </c>
      <c r="F23" s="4">
        <f>'6'!I91</f>
        <v>191.9</v>
      </c>
    </row>
    <row r="24" spans="1:9" ht="31.5">
      <c r="A24" s="7" t="s">
        <v>281</v>
      </c>
      <c r="B24" s="8" t="s">
        <v>38</v>
      </c>
      <c r="C24" s="8" t="s">
        <v>304</v>
      </c>
      <c r="D24" s="4">
        <f>'6'!G92</f>
        <v>3.5</v>
      </c>
      <c r="E24" s="4"/>
      <c r="F24" s="4"/>
    </row>
    <row r="25" spans="1:9" ht="15.75">
      <c r="A25" s="9" t="s">
        <v>20</v>
      </c>
      <c r="B25" s="6" t="s">
        <v>39</v>
      </c>
      <c r="C25" s="6" t="s">
        <v>37</v>
      </c>
      <c r="D25" s="5">
        <f>SUM(D26:D27)</f>
        <v>5185.5999999999995</v>
      </c>
      <c r="E25" s="5">
        <f>SUM(E26:E27)</f>
        <v>3186.3</v>
      </c>
      <c r="F25" s="5">
        <f>SUM(F26:F27)</f>
        <v>3186.3</v>
      </c>
    </row>
    <row r="26" spans="1:9" ht="15.75">
      <c r="A26" s="2" t="s">
        <v>51</v>
      </c>
      <c r="B26" s="8" t="s">
        <v>39</v>
      </c>
      <c r="C26" s="8" t="s">
        <v>43</v>
      </c>
      <c r="D26" s="4">
        <f>'6'!G99</f>
        <v>5185.5999999999995</v>
      </c>
      <c r="E26" s="4">
        <f>'6'!H99</f>
        <v>3186.3</v>
      </c>
      <c r="F26" s="4">
        <f>'6'!I99</f>
        <v>3186.3</v>
      </c>
    </row>
    <row r="27" spans="1:9" ht="23.25" customHeight="1">
      <c r="A27" s="7" t="s">
        <v>34</v>
      </c>
      <c r="B27" s="8" t="s">
        <v>39</v>
      </c>
      <c r="C27" s="8" t="s">
        <v>44</v>
      </c>
      <c r="D27" s="4">
        <f>SUM(E27:F27)</f>
        <v>0</v>
      </c>
      <c r="E27" s="4">
        <f>SUM(F27:F27)</f>
        <v>0</v>
      </c>
      <c r="F27" s="4">
        <v>0</v>
      </c>
    </row>
    <row r="28" spans="1:9" ht="15.75">
      <c r="A28" s="9" t="s">
        <v>7</v>
      </c>
      <c r="B28" s="6" t="s">
        <v>45</v>
      </c>
      <c r="C28" s="6" t="s">
        <v>37</v>
      </c>
      <c r="D28" s="5">
        <f>SUM(D29:D32)</f>
        <v>37101.1</v>
      </c>
      <c r="E28" s="5">
        <f>SUM(E29:E32)</f>
        <v>3659.38</v>
      </c>
      <c r="F28" s="5">
        <f>SUM(F29:F32)</f>
        <v>3743.1800000000003</v>
      </c>
    </row>
    <row r="29" spans="1:9" ht="15.75">
      <c r="A29" s="2" t="s">
        <v>21</v>
      </c>
      <c r="B29" s="8" t="s">
        <v>45</v>
      </c>
      <c r="C29" s="8" t="s">
        <v>36</v>
      </c>
      <c r="D29" s="4">
        <f>'6'!G140</f>
        <v>19027.2</v>
      </c>
      <c r="E29" s="4">
        <f>'6'!H140</f>
        <v>415.98</v>
      </c>
      <c r="F29" s="4">
        <f>'6'!I140</f>
        <v>415.98</v>
      </c>
      <c r="G29" s="100"/>
      <c r="H29" s="100"/>
      <c r="I29" s="100"/>
    </row>
    <row r="30" spans="1:9" ht="15.75">
      <c r="A30" s="2" t="s">
        <v>8</v>
      </c>
      <c r="B30" s="8" t="s">
        <v>45</v>
      </c>
      <c r="C30" s="8" t="s">
        <v>42</v>
      </c>
      <c r="D30" s="4">
        <f>'6'!G164</f>
        <v>13842.3</v>
      </c>
      <c r="E30" s="4">
        <f>'6'!H164</f>
        <v>0</v>
      </c>
      <c r="F30" s="4">
        <f>'6'!I164</f>
        <v>0</v>
      </c>
    </row>
    <row r="31" spans="1:9" ht="15.75">
      <c r="A31" s="2" t="s">
        <v>22</v>
      </c>
      <c r="B31" s="8" t="s">
        <v>45</v>
      </c>
      <c r="C31" s="8" t="s">
        <v>38</v>
      </c>
      <c r="D31" s="4">
        <f>'6'!G187</f>
        <v>4196.3999999999996</v>
      </c>
      <c r="E31" s="4">
        <f>'6'!H187</f>
        <v>3113.4</v>
      </c>
      <c r="F31" s="4">
        <f>'6'!I187</f>
        <v>3197.2000000000003</v>
      </c>
    </row>
    <row r="32" spans="1:9" ht="15.75">
      <c r="A32" s="84" t="s">
        <v>248</v>
      </c>
      <c r="B32" s="8" t="s">
        <v>45</v>
      </c>
      <c r="C32" s="8" t="s">
        <v>45</v>
      </c>
      <c r="D32" s="4">
        <f>'6'!G218</f>
        <v>35.200000000000003</v>
      </c>
      <c r="E32" s="4">
        <f>'6'!H218</f>
        <v>130</v>
      </c>
      <c r="F32" s="4">
        <f>'6'!I218</f>
        <v>130</v>
      </c>
    </row>
    <row r="33" spans="1:9" ht="15.75">
      <c r="A33" s="3" t="s">
        <v>35</v>
      </c>
      <c r="B33" s="6" t="s">
        <v>46</v>
      </c>
      <c r="C33" s="6" t="s">
        <v>37</v>
      </c>
      <c r="D33" s="5">
        <f>SUM(D34:D35)</f>
        <v>5825.2</v>
      </c>
      <c r="E33" s="5">
        <f>SUM(E34:E35)</f>
        <v>5846.6</v>
      </c>
      <c r="F33" s="5">
        <f>SUM(F34:F35)</f>
        <v>5852.1</v>
      </c>
    </row>
    <row r="34" spans="1:9" ht="15.75">
      <c r="A34" s="7" t="s">
        <v>12</v>
      </c>
      <c r="B34" s="8" t="s">
        <v>46</v>
      </c>
      <c r="C34" s="8" t="s">
        <v>36</v>
      </c>
      <c r="D34" s="4">
        <f>'6'!G224</f>
        <v>5462.2</v>
      </c>
      <c r="E34" s="4">
        <f>'6'!H224</f>
        <v>5370.6</v>
      </c>
      <c r="F34" s="4">
        <f>'6'!I224</f>
        <v>5376.1</v>
      </c>
      <c r="G34" s="100"/>
      <c r="H34" s="100"/>
      <c r="I34" s="100"/>
    </row>
    <row r="35" spans="1:9" ht="19.5" customHeight="1">
      <c r="A35" s="7" t="s">
        <v>27</v>
      </c>
      <c r="B35" s="8" t="s">
        <v>46</v>
      </c>
      <c r="C35" s="8" t="s">
        <v>39</v>
      </c>
      <c r="D35" s="4">
        <f>'6'!G253</f>
        <v>363</v>
      </c>
      <c r="E35" s="4">
        <f>'6'!H253</f>
        <v>476</v>
      </c>
      <c r="F35" s="4">
        <f>'6'!I253</f>
        <v>476</v>
      </c>
    </row>
    <row r="36" spans="1:9" ht="15.75">
      <c r="A36" s="10" t="s">
        <v>28</v>
      </c>
      <c r="B36" s="6" t="s">
        <v>47</v>
      </c>
      <c r="C36" s="6" t="s">
        <v>37</v>
      </c>
      <c r="D36" s="5">
        <f>SUM(D37:D38)</f>
        <v>3319.5</v>
      </c>
      <c r="E36" s="5">
        <f>SUM(E37)</f>
        <v>1309.8</v>
      </c>
      <c r="F36" s="5">
        <f>SUM(F37)</f>
        <v>1309.8</v>
      </c>
    </row>
    <row r="37" spans="1:9" ht="15.75">
      <c r="A37" s="2" t="s">
        <v>25</v>
      </c>
      <c r="B37" s="8" t="s">
        <v>47</v>
      </c>
      <c r="C37" s="8" t="s">
        <v>36</v>
      </c>
      <c r="D37" s="4">
        <f>'6'!G270</f>
        <v>1209.8</v>
      </c>
      <c r="E37" s="4">
        <f>'6'!H270</f>
        <v>1309.8</v>
      </c>
      <c r="F37" s="4">
        <f>'6'!I270</f>
        <v>1309.8</v>
      </c>
    </row>
    <row r="38" spans="1:9" ht="15.75">
      <c r="A38" s="2" t="s">
        <v>292</v>
      </c>
      <c r="B38" s="8" t="s">
        <v>47</v>
      </c>
      <c r="C38" s="8" t="s">
        <v>38</v>
      </c>
      <c r="D38" s="4">
        <f>'6'!G276</f>
        <v>2109.6999999999998</v>
      </c>
      <c r="E38" s="4"/>
      <c r="F38" s="4"/>
    </row>
    <row r="39" spans="1:9" ht="15.75">
      <c r="A39" s="3" t="s">
        <v>9</v>
      </c>
      <c r="B39" s="6" t="s">
        <v>40</v>
      </c>
      <c r="C39" s="6" t="s">
        <v>37</v>
      </c>
      <c r="D39" s="5">
        <f>D41+D40</f>
        <v>4000</v>
      </c>
      <c r="E39" s="5">
        <f>E41</f>
        <v>10</v>
      </c>
      <c r="F39" s="5">
        <f>F41</f>
        <v>10</v>
      </c>
    </row>
    <row r="40" spans="1:9" ht="15.75">
      <c r="A40" s="7" t="s">
        <v>269</v>
      </c>
      <c r="B40" s="6" t="s">
        <v>40</v>
      </c>
      <c r="C40" s="6" t="s">
        <v>36</v>
      </c>
      <c r="D40" s="4">
        <f>'6'!G284</f>
        <v>4000</v>
      </c>
      <c r="E40" s="4">
        <f>'6'!H284</f>
        <v>0</v>
      </c>
      <c r="F40" s="4">
        <f>'6'!I284</f>
        <v>0</v>
      </c>
    </row>
    <row r="41" spans="1:9" ht="21.75" customHeight="1">
      <c r="A41" s="7" t="s">
        <v>30</v>
      </c>
      <c r="B41" s="11" t="s">
        <v>40</v>
      </c>
      <c r="C41" s="11" t="s">
        <v>45</v>
      </c>
      <c r="D41" s="4">
        <f>'6'!G289</f>
        <v>0</v>
      </c>
      <c r="E41" s="4">
        <f>'6'!H289</f>
        <v>10</v>
      </c>
      <c r="F41" s="4">
        <f>'6'!I289</f>
        <v>10</v>
      </c>
    </row>
  </sheetData>
  <mergeCells count="13">
    <mergeCell ref="B9:B12"/>
    <mergeCell ref="D9:F9"/>
    <mergeCell ref="D10:D12"/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0"/>
  <sheetViews>
    <sheetView topLeftCell="B1" workbookViewId="0">
      <selection activeCell="N12" sqref="N12"/>
    </sheetView>
  </sheetViews>
  <sheetFormatPr defaultRowHeight="12.75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140625" style="1"/>
    <col min="10" max="10" width="12.7109375" style="1" bestFit="1" customWidth="1"/>
    <col min="11" max="11" width="11.7109375" style="1" bestFit="1" customWidth="1"/>
    <col min="12" max="16384" width="9.140625" style="1"/>
  </cols>
  <sheetData>
    <row r="1" spans="1:12">
      <c r="C1" s="19"/>
      <c r="I1" s="17" t="s">
        <v>171</v>
      </c>
      <c r="J1" s="20"/>
      <c r="K1" s="20"/>
      <c r="L1" s="20"/>
    </row>
    <row r="2" spans="1:12">
      <c r="C2" s="19"/>
      <c r="I2" s="18" t="s">
        <v>168</v>
      </c>
      <c r="J2" s="21"/>
      <c r="K2" s="21"/>
      <c r="L2" s="21"/>
    </row>
    <row r="3" spans="1:12">
      <c r="C3" s="19"/>
      <c r="I3" s="18" t="s">
        <v>169</v>
      </c>
      <c r="J3" s="21"/>
      <c r="K3" s="21"/>
      <c r="L3" s="21"/>
    </row>
    <row r="4" spans="1:12">
      <c r="C4" s="19"/>
      <c r="I4" s="18" t="s">
        <v>170</v>
      </c>
      <c r="J4" s="21"/>
      <c r="K4" s="21"/>
      <c r="L4" s="21"/>
    </row>
    <row r="5" spans="1:12" ht="15.75">
      <c r="C5" s="19"/>
      <c r="H5" s="21"/>
      <c r="I5" s="132" t="s">
        <v>324</v>
      </c>
      <c r="J5" s="129"/>
      <c r="K5" s="111"/>
      <c r="L5" s="111"/>
    </row>
    <row r="6" spans="1:12" ht="15.75">
      <c r="A6" s="156" t="s">
        <v>263</v>
      </c>
      <c r="B6" s="156"/>
      <c r="C6" s="156"/>
      <c r="D6" s="156"/>
      <c r="E6" s="156"/>
      <c r="F6" s="156"/>
      <c r="G6" s="157"/>
      <c r="I6" s="22"/>
    </row>
    <row r="7" spans="1:12" ht="34.5" customHeight="1">
      <c r="A7" s="154" t="s">
        <v>264</v>
      </c>
      <c r="B7" s="154"/>
      <c r="C7" s="154"/>
      <c r="D7" s="154"/>
      <c r="E7" s="154"/>
      <c r="F7" s="154"/>
      <c r="G7" s="155"/>
      <c r="J7" s="36"/>
    </row>
    <row r="8" spans="1:12">
      <c r="F8" s="1" t="s">
        <v>0</v>
      </c>
      <c r="J8" s="36"/>
    </row>
    <row r="9" spans="1:12">
      <c r="J9" s="114"/>
      <c r="K9" s="114"/>
      <c r="L9" s="114"/>
    </row>
    <row r="10" spans="1:12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2019</v>
      </c>
      <c r="H10" s="25">
        <v>2020</v>
      </c>
      <c r="I10" s="25">
        <v>2021</v>
      </c>
      <c r="J10" s="112"/>
      <c r="K10" s="113"/>
      <c r="L10" s="112"/>
    </row>
    <row r="11" spans="1:1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  <c r="J11" s="36"/>
      <c r="K11" s="36"/>
      <c r="L11" s="36"/>
    </row>
    <row r="12" spans="1:12" ht="29.25">
      <c r="A12" s="85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SUM(G13,G78,G71,G85,G98,G139,G223,G269,G282,)</f>
        <v>67229.187999999995</v>
      </c>
      <c r="H12" s="30">
        <f>SUM(H13,H78,H71,H85,H98,H139,H223,H269,H282,)</f>
        <v>25696.183999999997</v>
      </c>
      <c r="I12" s="30">
        <f>SUM(I13,I78,I71,I85,I98,I139,I223,I269,I282,)</f>
        <v>25562.914000000001</v>
      </c>
      <c r="J12" s="102"/>
      <c r="K12" s="102"/>
      <c r="L12" s="102"/>
    </row>
    <row r="13" spans="1:12" ht="14.25">
      <c r="A13" s="84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35">
        <f>G14+G21+G34+G46+G40</f>
        <v>11458.788000000002</v>
      </c>
      <c r="H13" s="35">
        <f>H14+H21+H34+H46</f>
        <v>11228.133999999998</v>
      </c>
      <c r="I13" s="35">
        <f>I14+I21+I34+I46</f>
        <v>11269.634000000002</v>
      </c>
      <c r="J13" s="36"/>
      <c r="K13" s="114"/>
      <c r="L13" s="114"/>
    </row>
    <row r="14" spans="1:12" ht="39">
      <c r="A14" s="84" t="s">
        <v>216</v>
      </c>
      <c r="B14" s="37"/>
      <c r="C14" s="38" t="s">
        <v>36</v>
      </c>
      <c r="D14" s="38" t="s">
        <v>38</v>
      </c>
      <c r="E14" s="38"/>
      <c r="F14" s="38"/>
      <c r="G14" s="39">
        <f t="shared" ref="G14:I15" si="0">G15</f>
        <v>325.34800000000001</v>
      </c>
      <c r="H14" s="39">
        <f t="shared" si="0"/>
        <v>325.34800000000001</v>
      </c>
      <c r="I14" s="39">
        <f t="shared" si="0"/>
        <v>325.34800000000001</v>
      </c>
      <c r="J14" s="36"/>
      <c r="K14" s="36"/>
      <c r="L14" s="36"/>
    </row>
    <row r="15" spans="1:12" ht="15">
      <c r="A15" s="86" t="s">
        <v>160</v>
      </c>
      <c r="B15" s="37"/>
      <c r="C15" s="41" t="s">
        <v>36</v>
      </c>
      <c r="D15" s="41" t="s">
        <v>38</v>
      </c>
      <c r="E15" s="41" t="s">
        <v>86</v>
      </c>
      <c r="F15" s="38"/>
      <c r="G15" s="42">
        <f t="shared" si="0"/>
        <v>325.34800000000001</v>
      </c>
      <c r="H15" s="42">
        <f t="shared" si="0"/>
        <v>325.34800000000001</v>
      </c>
      <c r="I15" s="42">
        <f t="shared" si="0"/>
        <v>325.34800000000001</v>
      </c>
    </row>
    <row r="16" spans="1:12" ht="25.5">
      <c r="A16" s="86" t="s">
        <v>54</v>
      </c>
      <c r="B16" s="43"/>
      <c r="C16" s="41" t="s">
        <v>36</v>
      </c>
      <c r="D16" s="41" t="s">
        <v>38</v>
      </c>
      <c r="E16" s="41" t="s">
        <v>83</v>
      </c>
      <c r="F16" s="41"/>
      <c r="G16" s="44">
        <f>G18+G19</f>
        <v>325.34800000000001</v>
      </c>
      <c r="H16" s="44">
        <f>H18+H19</f>
        <v>325.34800000000001</v>
      </c>
      <c r="I16" s="44">
        <f>I18+I19</f>
        <v>325.34800000000001</v>
      </c>
    </row>
    <row r="17" spans="1:15">
      <c r="A17" s="87" t="s">
        <v>162</v>
      </c>
      <c r="B17" s="43"/>
      <c r="C17" s="41" t="s">
        <v>36</v>
      </c>
      <c r="D17" s="41" t="s">
        <v>38</v>
      </c>
      <c r="E17" s="45" t="s">
        <v>161</v>
      </c>
      <c r="F17" s="41"/>
      <c r="G17" s="44">
        <f>G18</f>
        <v>173.548</v>
      </c>
      <c r="H17" s="44">
        <f>H18</f>
        <v>173.548</v>
      </c>
      <c r="I17" s="44">
        <f>I18</f>
        <v>173.548</v>
      </c>
      <c r="J17" s="36"/>
    </row>
    <row r="18" spans="1:15" ht="25.5">
      <c r="A18" s="86" t="s">
        <v>80</v>
      </c>
      <c r="B18" s="43"/>
      <c r="C18" s="41" t="s">
        <v>36</v>
      </c>
      <c r="D18" s="41" t="s">
        <v>38</v>
      </c>
      <c r="E18" s="46" t="s">
        <v>84</v>
      </c>
      <c r="F18" s="41" t="s">
        <v>81</v>
      </c>
      <c r="G18" s="44">
        <f>172.348+1.2</f>
        <v>173.548</v>
      </c>
      <c r="H18" s="44">
        <f>172.348+1.2</f>
        <v>173.548</v>
      </c>
      <c r="I18" s="44">
        <f>172.348+1.2</f>
        <v>173.548</v>
      </c>
      <c r="J18" s="36"/>
    </row>
    <row r="19" spans="1:15" ht="27" customHeight="1">
      <c r="A19" s="86" t="s">
        <v>55</v>
      </c>
      <c r="B19" s="47"/>
      <c r="C19" s="41" t="s">
        <v>36</v>
      </c>
      <c r="D19" s="41" t="s">
        <v>38</v>
      </c>
      <c r="E19" s="41" t="s">
        <v>85</v>
      </c>
      <c r="F19" s="48"/>
      <c r="G19" s="44">
        <f>G20</f>
        <v>151.80000000000001</v>
      </c>
      <c r="H19" s="44">
        <f>H20</f>
        <v>151.80000000000001</v>
      </c>
      <c r="I19" s="44">
        <f>I20</f>
        <v>151.80000000000001</v>
      </c>
      <c r="J19" s="36"/>
    </row>
    <row r="20" spans="1:15">
      <c r="A20" s="86" t="s">
        <v>56</v>
      </c>
      <c r="B20" s="47"/>
      <c r="C20" s="41" t="s">
        <v>36</v>
      </c>
      <c r="D20" s="41" t="s">
        <v>38</v>
      </c>
      <c r="E20" s="41" t="s">
        <v>85</v>
      </c>
      <c r="F20" s="41" t="s">
        <v>57</v>
      </c>
      <c r="G20" s="44">
        <f>153-1.2</f>
        <v>151.80000000000001</v>
      </c>
      <c r="H20" s="44">
        <f>153-1.2</f>
        <v>151.80000000000001</v>
      </c>
      <c r="I20" s="44">
        <f>153-1.2</f>
        <v>151.80000000000001</v>
      </c>
    </row>
    <row r="21" spans="1:15" ht="39" customHeight="1">
      <c r="A21" s="84" t="s">
        <v>17</v>
      </c>
      <c r="B21" s="43"/>
      <c r="C21" s="38" t="s">
        <v>36</v>
      </c>
      <c r="D21" s="38" t="s">
        <v>39</v>
      </c>
      <c r="E21" s="28" t="s">
        <v>15</v>
      </c>
      <c r="F21" s="28" t="s">
        <v>15</v>
      </c>
      <c r="G21" s="30">
        <f>G22</f>
        <v>10267.040000000003</v>
      </c>
      <c r="H21" s="30">
        <f>H22</f>
        <v>10282.485999999999</v>
      </c>
      <c r="I21" s="30">
        <f>I22</f>
        <v>10317.186000000002</v>
      </c>
      <c r="J21" s="158"/>
      <c r="K21" s="159"/>
      <c r="L21" s="159"/>
      <c r="M21" s="159"/>
      <c r="N21" s="159"/>
      <c r="O21" s="159"/>
    </row>
    <row r="22" spans="1:15">
      <c r="A22" s="88" t="s">
        <v>77</v>
      </c>
      <c r="B22" s="43"/>
      <c r="C22" s="41" t="s">
        <v>36</v>
      </c>
      <c r="D22" s="41" t="s">
        <v>39</v>
      </c>
      <c r="E22" s="41" t="s">
        <v>86</v>
      </c>
      <c r="F22" s="48" t="s">
        <v>15</v>
      </c>
      <c r="G22" s="44">
        <f>SUM(G23,G27)+0.04</f>
        <v>10267.040000000003</v>
      </c>
      <c r="H22" s="44">
        <f>SUM(H23,H27)</f>
        <v>10282.485999999999</v>
      </c>
      <c r="I22" s="44">
        <f>SUM(I23,I27)</f>
        <v>10317.186000000002</v>
      </c>
    </row>
    <row r="23" spans="1:15">
      <c r="A23" s="86" t="s">
        <v>58</v>
      </c>
      <c r="B23" s="43"/>
      <c r="C23" s="41" t="s">
        <v>36</v>
      </c>
      <c r="D23" s="41" t="s">
        <v>39</v>
      </c>
      <c r="E23" s="41" t="s">
        <v>88</v>
      </c>
      <c r="F23" s="48" t="s">
        <v>15</v>
      </c>
      <c r="G23" s="44">
        <f>SUM(G25,)</f>
        <v>1360.7</v>
      </c>
      <c r="H23" s="44">
        <f>SUM(H25,)</f>
        <v>1360.8</v>
      </c>
      <c r="I23" s="44">
        <f>SUM(I25,)</f>
        <v>1360.7</v>
      </c>
    </row>
    <row r="24" spans="1:15">
      <c r="A24" s="87" t="s">
        <v>162</v>
      </c>
      <c r="B24" s="43"/>
      <c r="C24" s="41" t="s">
        <v>36</v>
      </c>
      <c r="D24" s="41" t="s">
        <v>39</v>
      </c>
      <c r="E24" s="45" t="s">
        <v>163</v>
      </c>
      <c r="F24" s="48"/>
      <c r="G24" s="44">
        <f>G23</f>
        <v>1360.7</v>
      </c>
      <c r="H24" s="44">
        <f>H23</f>
        <v>1360.8</v>
      </c>
      <c r="I24" s="44">
        <f>I23</f>
        <v>1360.7</v>
      </c>
    </row>
    <row r="25" spans="1:15" ht="25.5">
      <c r="A25" s="88" t="s">
        <v>60</v>
      </c>
      <c r="B25" s="43"/>
      <c r="C25" s="49" t="s">
        <v>36</v>
      </c>
      <c r="D25" s="49" t="s">
        <v>39</v>
      </c>
      <c r="E25" s="49" t="s">
        <v>87</v>
      </c>
      <c r="F25" s="50"/>
      <c r="G25" s="51">
        <f>G26</f>
        <v>1360.7</v>
      </c>
      <c r="H25" s="51">
        <f>H26</f>
        <v>1360.8</v>
      </c>
      <c r="I25" s="51">
        <f>I26</f>
        <v>1360.7</v>
      </c>
    </row>
    <row r="26" spans="1:15" ht="26.25" customHeight="1">
      <c r="A26" s="87" t="s">
        <v>217</v>
      </c>
      <c r="B26" s="47"/>
      <c r="C26" s="41" t="s">
        <v>36</v>
      </c>
      <c r="D26" s="41" t="s">
        <v>39</v>
      </c>
      <c r="E26" s="41" t="s">
        <v>87</v>
      </c>
      <c r="F26" s="48">
        <v>120</v>
      </c>
      <c r="G26" s="44">
        <v>1360.7</v>
      </c>
      <c r="H26" s="44">
        <v>1360.8</v>
      </c>
      <c r="I26" s="44">
        <v>1360.7</v>
      </c>
    </row>
    <row r="27" spans="1:15" ht="25.5">
      <c r="A27" s="88" t="s">
        <v>59</v>
      </c>
      <c r="B27" s="52"/>
      <c r="C27" s="53" t="s">
        <v>36</v>
      </c>
      <c r="D27" s="53" t="s">
        <v>39</v>
      </c>
      <c r="E27" s="53" t="s">
        <v>83</v>
      </c>
      <c r="F27" s="54"/>
      <c r="G27" s="55">
        <f>G28+G30+G32</f>
        <v>8906.3000000000011</v>
      </c>
      <c r="H27" s="55">
        <f>H28+H30</f>
        <v>8921.6859999999997</v>
      </c>
      <c r="I27" s="55">
        <f>I28+I30</f>
        <v>8956.4860000000008</v>
      </c>
    </row>
    <row r="28" spans="1:15" ht="25.5">
      <c r="A28" s="88" t="s">
        <v>60</v>
      </c>
      <c r="B28" s="52"/>
      <c r="C28" s="56" t="s">
        <v>36</v>
      </c>
      <c r="D28" s="56" t="s">
        <v>39</v>
      </c>
      <c r="E28" s="57" t="s">
        <v>89</v>
      </c>
      <c r="F28" s="57" t="s">
        <v>15</v>
      </c>
      <c r="G28" s="58">
        <f>G29</f>
        <v>6959.1</v>
      </c>
      <c r="H28" s="58">
        <f>H29</f>
        <v>7073.1859999999997</v>
      </c>
      <c r="I28" s="58">
        <f>I29</f>
        <v>7073.1859999999997</v>
      </c>
    </row>
    <row r="29" spans="1:15" ht="25.5">
      <c r="A29" s="87" t="s">
        <v>82</v>
      </c>
      <c r="B29" s="52"/>
      <c r="C29" s="59" t="s">
        <v>36</v>
      </c>
      <c r="D29" s="59" t="s">
        <v>39</v>
      </c>
      <c r="E29" s="59" t="s">
        <v>89</v>
      </c>
      <c r="F29" s="60">
        <v>120</v>
      </c>
      <c r="G29" s="44">
        <f>7073.1-4-82-28</f>
        <v>6959.1</v>
      </c>
      <c r="H29" s="44">
        <v>7073.1859999999997</v>
      </c>
      <c r="I29" s="44">
        <v>7073.1859999999997</v>
      </c>
    </row>
    <row r="30" spans="1:15" ht="25.5">
      <c r="A30" s="87" t="s">
        <v>215</v>
      </c>
      <c r="B30" s="52"/>
      <c r="C30" s="61" t="s">
        <v>36</v>
      </c>
      <c r="D30" s="61" t="s">
        <v>39</v>
      </c>
      <c r="E30" s="61" t="s">
        <v>84</v>
      </c>
      <c r="F30" s="62"/>
      <c r="G30" s="63">
        <f>G31+G33</f>
        <v>1861.1</v>
      </c>
      <c r="H30" s="63">
        <f>H31+H33</f>
        <v>1848.5</v>
      </c>
      <c r="I30" s="63">
        <f>I31+I33</f>
        <v>1883.3000000000002</v>
      </c>
    </row>
    <row r="31" spans="1:15" ht="25.5">
      <c r="A31" s="86" t="s">
        <v>80</v>
      </c>
      <c r="B31" s="52"/>
      <c r="C31" s="59" t="s">
        <v>36</v>
      </c>
      <c r="D31" s="59" t="s">
        <v>39</v>
      </c>
      <c r="E31" s="59" t="s">
        <v>84</v>
      </c>
      <c r="F31" s="59" t="s">
        <v>81</v>
      </c>
      <c r="G31" s="64">
        <f>534+1327.1</f>
        <v>1861.1</v>
      </c>
      <c r="H31" s="64">
        <f>1306.8+541.7</f>
        <v>1848.5</v>
      </c>
      <c r="I31" s="64">
        <f>550.1+1333.2</f>
        <v>1883.3000000000002</v>
      </c>
    </row>
    <row r="32" spans="1:15" ht="25.5">
      <c r="A32" s="86" t="s">
        <v>303</v>
      </c>
      <c r="B32" s="52"/>
      <c r="C32" s="59" t="s">
        <v>36</v>
      </c>
      <c r="D32" s="59" t="s">
        <v>39</v>
      </c>
      <c r="E32" s="59" t="s">
        <v>84</v>
      </c>
      <c r="F32" s="59" t="s">
        <v>265</v>
      </c>
      <c r="G32" s="64">
        <f>4.1+82</f>
        <v>86.1</v>
      </c>
      <c r="H32" s="64"/>
      <c r="I32" s="64"/>
    </row>
    <row r="33" spans="1:9">
      <c r="A33" s="89" t="s">
        <v>79</v>
      </c>
      <c r="B33" s="52"/>
      <c r="C33" s="59" t="s">
        <v>36</v>
      </c>
      <c r="D33" s="59" t="s">
        <v>39</v>
      </c>
      <c r="E33" s="59" t="s">
        <v>84</v>
      </c>
      <c r="F33" s="59" t="s">
        <v>210</v>
      </c>
      <c r="G33" s="64"/>
      <c r="H33" s="64"/>
      <c r="I33" s="64"/>
    </row>
    <row r="34" spans="1:9" ht="15">
      <c r="A34" s="91" t="s">
        <v>18</v>
      </c>
      <c r="B34" s="54"/>
      <c r="C34" s="65" t="s">
        <v>36</v>
      </c>
      <c r="D34" s="65" t="s">
        <v>40</v>
      </c>
      <c r="E34" s="66"/>
      <c r="F34" s="66"/>
      <c r="G34" s="30">
        <f t="shared" ref="G34:I35" si="1">SUM(G35)</f>
        <v>100</v>
      </c>
      <c r="H34" s="30">
        <f t="shared" si="1"/>
        <v>100</v>
      </c>
      <c r="I34" s="30">
        <f t="shared" si="1"/>
        <v>100</v>
      </c>
    </row>
    <row r="35" spans="1:9">
      <c r="A35" s="88" t="s">
        <v>61</v>
      </c>
      <c r="B35" s="54"/>
      <c r="C35" s="53" t="s">
        <v>36</v>
      </c>
      <c r="D35" s="53" t="s">
        <v>40</v>
      </c>
      <c r="E35" s="54" t="s">
        <v>90</v>
      </c>
      <c r="F35" s="54"/>
      <c r="G35" s="44">
        <f t="shared" si="1"/>
        <v>100</v>
      </c>
      <c r="H35" s="44">
        <f t="shared" si="1"/>
        <v>100</v>
      </c>
      <c r="I35" s="44">
        <f t="shared" si="1"/>
        <v>100</v>
      </c>
    </row>
    <row r="36" spans="1:9">
      <c r="A36" s="88" t="s">
        <v>78</v>
      </c>
      <c r="B36" s="54"/>
      <c r="C36" s="53" t="s">
        <v>36</v>
      </c>
      <c r="D36" s="53" t="s">
        <v>40</v>
      </c>
      <c r="E36" s="54" t="s">
        <v>91</v>
      </c>
      <c r="F36" s="54" t="s">
        <v>15</v>
      </c>
      <c r="G36" s="44">
        <f>SUM(G39)</f>
        <v>100</v>
      </c>
      <c r="H36" s="44">
        <f>SUM(H39)</f>
        <v>100</v>
      </c>
      <c r="I36" s="44">
        <f>SUM(I39)</f>
        <v>100</v>
      </c>
    </row>
    <row r="37" spans="1:9">
      <c r="A37" s="88" t="s">
        <v>78</v>
      </c>
      <c r="B37" s="54"/>
      <c r="C37" s="53" t="s">
        <v>36</v>
      </c>
      <c r="D37" s="53" t="s">
        <v>40</v>
      </c>
      <c r="E37" s="54" t="s">
        <v>107</v>
      </c>
      <c r="F37" s="54"/>
      <c r="G37" s="44">
        <f t="shared" ref="G37:I38" si="2">G38</f>
        <v>100</v>
      </c>
      <c r="H37" s="44">
        <f t="shared" si="2"/>
        <v>100</v>
      </c>
      <c r="I37" s="44">
        <f t="shared" si="2"/>
        <v>100</v>
      </c>
    </row>
    <row r="38" spans="1:9">
      <c r="A38" s="88" t="s">
        <v>62</v>
      </c>
      <c r="B38" s="54"/>
      <c r="C38" s="53" t="s">
        <v>36</v>
      </c>
      <c r="D38" s="53" t="s">
        <v>40</v>
      </c>
      <c r="E38" s="53" t="s">
        <v>92</v>
      </c>
      <c r="F38" s="53" t="s">
        <v>15</v>
      </c>
      <c r="G38" s="44">
        <f t="shared" si="2"/>
        <v>100</v>
      </c>
      <c r="H38" s="44">
        <f t="shared" si="2"/>
        <v>100</v>
      </c>
      <c r="I38" s="44">
        <f t="shared" si="2"/>
        <v>100</v>
      </c>
    </row>
    <row r="39" spans="1:9">
      <c r="A39" s="88" t="s">
        <v>62</v>
      </c>
      <c r="B39" s="54"/>
      <c r="C39" s="53" t="s">
        <v>36</v>
      </c>
      <c r="D39" s="53" t="s">
        <v>40</v>
      </c>
      <c r="E39" s="53" t="s">
        <v>92</v>
      </c>
      <c r="F39" s="53" t="s">
        <v>63</v>
      </c>
      <c r="G39" s="44">
        <v>100</v>
      </c>
      <c r="H39" s="44">
        <v>100</v>
      </c>
      <c r="I39" s="44">
        <v>100</v>
      </c>
    </row>
    <row r="40" spans="1:9">
      <c r="A40" s="91" t="s">
        <v>52</v>
      </c>
      <c r="B40" s="54"/>
      <c r="C40" s="101" t="s">
        <v>36</v>
      </c>
      <c r="D40" s="101" t="s">
        <v>53</v>
      </c>
      <c r="E40" s="53"/>
      <c r="F40" s="53"/>
      <c r="G40" s="44">
        <f>G41</f>
        <v>200</v>
      </c>
      <c r="H40" s="44"/>
      <c r="I40" s="44"/>
    </row>
    <row r="41" spans="1:9">
      <c r="A41" s="88" t="s">
        <v>61</v>
      </c>
      <c r="B41" s="54"/>
      <c r="C41" s="53" t="s">
        <v>36</v>
      </c>
      <c r="D41" s="53" t="s">
        <v>53</v>
      </c>
      <c r="E41" s="54" t="s">
        <v>90</v>
      </c>
      <c r="F41" s="53"/>
      <c r="G41" s="44">
        <f>G42</f>
        <v>200</v>
      </c>
      <c r="H41" s="44"/>
      <c r="I41" s="44"/>
    </row>
    <row r="42" spans="1:9">
      <c r="A42" s="88" t="s">
        <v>78</v>
      </c>
      <c r="B42" s="54"/>
      <c r="C42" s="53" t="s">
        <v>36</v>
      </c>
      <c r="D42" s="53" t="s">
        <v>53</v>
      </c>
      <c r="E42" s="54" t="s">
        <v>91</v>
      </c>
      <c r="F42" s="53"/>
      <c r="G42" s="44">
        <f>G43</f>
        <v>200</v>
      </c>
      <c r="H42" s="44"/>
      <c r="I42" s="44"/>
    </row>
    <row r="43" spans="1:9">
      <c r="A43" s="88" t="s">
        <v>78</v>
      </c>
      <c r="B43" s="54"/>
      <c r="C43" s="53" t="s">
        <v>36</v>
      </c>
      <c r="D43" s="53" t="s">
        <v>53</v>
      </c>
      <c r="E43" s="54" t="s">
        <v>107</v>
      </c>
      <c r="F43" s="53"/>
      <c r="G43" s="44">
        <f>G44</f>
        <v>200</v>
      </c>
      <c r="H43" s="44"/>
      <c r="I43" s="44"/>
    </row>
    <row r="44" spans="1:9">
      <c r="A44" s="88" t="s">
        <v>247</v>
      </c>
      <c r="B44" s="54"/>
      <c r="C44" s="53" t="s">
        <v>36</v>
      </c>
      <c r="D44" s="53" t="s">
        <v>53</v>
      </c>
      <c r="E44" s="54" t="s">
        <v>246</v>
      </c>
      <c r="F44" s="53"/>
      <c r="G44" s="44">
        <f>G45</f>
        <v>200</v>
      </c>
      <c r="H44" s="44"/>
      <c r="I44" s="44"/>
    </row>
    <row r="45" spans="1:9" ht="25.5">
      <c r="A45" s="86" t="s">
        <v>80</v>
      </c>
      <c r="B45" s="54"/>
      <c r="C45" s="53" t="s">
        <v>36</v>
      </c>
      <c r="D45" s="53" t="s">
        <v>53</v>
      </c>
      <c r="E45" s="54" t="s">
        <v>246</v>
      </c>
      <c r="F45" s="53" t="s">
        <v>81</v>
      </c>
      <c r="G45" s="44">
        <v>200</v>
      </c>
      <c r="H45" s="44"/>
      <c r="I45" s="44"/>
    </row>
    <row r="46" spans="1:9" ht="15.75" customHeight="1">
      <c r="A46" s="84" t="s">
        <v>23</v>
      </c>
      <c r="B46" s="43"/>
      <c r="C46" s="38" t="s">
        <v>36</v>
      </c>
      <c r="D46" s="38" t="s">
        <v>41</v>
      </c>
      <c r="E46" s="38"/>
      <c r="F46" s="38"/>
      <c r="G46" s="30">
        <f>G47</f>
        <v>566.40000000000009</v>
      </c>
      <c r="H46" s="30">
        <f t="shared" ref="G46:I47" si="3">H47</f>
        <v>520.29999999999995</v>
      </c>
      <c r="I46" s="30">
        <f t="shared" si="3"/>
        <v>527.1</v>
      </c>
    </row>
    <row r="47" spans="1:9">
      <c r="A47" s="88" t="s">
        <v>61</v>
      </c>
      <c r="B47" s="54"/>
      <c r="C47" s="53" t="s">
        <v>36</v>
      </c>
      <c r="D47" s="53" t="s">
        <v>41</v>
      </c>
      <c r="E47" s="53" t="s">
        <v>90</v>
      </c>
      <c r="F47" s="41"/>
      <c r="G47" s="44">
        <f t="shared" si="3"/>
        <v>566.40000000000009</v>
      </c>
      <c r="H47" s="44">
        <f t="shared" si="3"/>
        <v>520.29999999999995</v>
      </c>
      <c r="I47" s="44">
        <f t="shared" si="3"/>
        <v>527.1</v>
      </c>
    </row>
    <row r="48" spans="1:9">
      <c r="A48" s="88" t="s">
        <v>78</v>
      </c>
      <c r="B48" s="54"/>
      <c r="C48" s="53" t="s">
        <v>36</v>
      </c>
      <c r="D48" s="53" t="s">
        <v>41</v>
      </c>
      <c r="E48" s="53" t="s">
        <v>91</v>
      </c>
      <c r="F48" s="41"/>
      <c r="G48" s="44">
        <f>G50+G53+G59+G61+G63+G65+G67+G69+G55+G57</f>
        <v>566.40000000000009</v>
      </c>
      <c r="H48" s="44">
        <f>H50+H53+H59+H61+H63+H65+H67+H69+H55+H57</f>
        <v>520.29999999999995</v>
      </c>
      <c r="I48" s="44">
        <f>I50+I53+I59+I61+I63+I65+I67+I69+I55+I57</f>
        <v>527.1</v>
      </c>
    </row>
    <row r="49" spans="1:9">
      <c r="A49" s="88" t="s">
        <v>78</v>
      </c>
      <c r="B49" s="54"/>
      <c r="C49" s="53" t="s">
        <v>36</v>
      </c>
      <c r="D49" s="53" t="s">
        <v>41</v>
      </c>
      <c r="E49" s="53" t="s">
        <v>107</v>
      </c>
      <c r="F49" s="41"/>
      <c r="G49" s="44">
        <f>G48</f>
        <v>566.40000000000009</v>
      </c>
      <c r="H49" s="44">
        <f>H48</f>
        <v>520.29999999999995</v>
      </c>
      <c r="I49" s="44">
        <f>I48</f>
        <v>527.1</v>
      </c>
    </row>
    <row r="50" spans="1:9" ht="25.5">
      <c r="A50" s="88" t="s">
        <v>218</v>
      </c>
      <c r="B50" s="54"/>
      <c r="C50" s="59" t="s">
        <v>36</v>
      </c>
      <c r="D50" s="59" t="s">
        <v>41</v>
      </c>
      <c r="E50" s="59" t="s">
        <v>93</v>
      </c>
      <c r="F50" s="60"/>
      <c r="G50" s="44">
        <f>G51+G52</f>
        <v>77.8</v>
      </c>
      <c r="H50" s="44">
        <f>H51+H52</f>
        <v>72.8</v>
      </c>
      <c r="I50" s="44">
        <f>I51+I52</f>
        <v>72.8</v>
      </c>
    </row>
    <row r="51" spans="1:9" ht="25.5">
      <c r="A51" s="86" t="s">
        <v>80</v>
      </c>
      <c r="B51" s="60"/>
      <c r="C51" s="59" t="s">
        <v>36</v>
      </c>
      <c r="D51" s="59" t="s">
        <v>41</v>
      </c>
      <c r="E51" s="59" t="s">
        <v>93</v>
      </c>
      <c r="F51" s="60">
        <v>240</v>
      </c>
      <c r="G51" s="44">
        <f>71.8+5</f>
        <v>76.8</v>
      </c>
      <c r="H51" s="44">
        <v>71.8</v>
      </c>
      <c r="I51" s="44">
        <v>71.8</v>
      </c>
    </row>
    <row r="52" spans="1:9">
      <c r="A52" s="89" t="s">
        <v>79</v>
      </c>
      <c r="B52" s="60"/>
      <c r="C52" s="59" t="s">
        <v>36</v>
      </c>
      <c r="D52" s="59" t="s">
        <v>41</v>
      </c>
      <c r="E52" s="59" t="s">
        <v>93</v>
      </c>
      <c r="F52" s="60">
        <v>850</v>
      </c>
      <c r="G52" s="44">
        <v>1</v>
      </c>
      <c r="H52" s="44">
        <v>1</v>
      </c>
      <c r="I52" s="44">
        <v>1</v>
      </c>
    </row>
    <row r="53" spans="1:9">
      <c r="A53" s="86" t="s">
        <v>50</v>
      </c>
      <c r="B53" s="43"/>
      <c r="C53" s="41" t="s">
        <v>36</v>
      </c>
      <c r="D53" s="41" t="s">
        <v>41</v>
      </c>
      <c r="E53" s="59" t="s">
        <v>94</v>
      </c>
      <c r="F53" s="60"/>
      <c r="G53" s="44">
        <f>G54</f>
        <v>50</v>
      </c>
      <c r="H53" s="44">
        <f>H54</f>
        <v>100</v>
      </c>
      <c r="I53" s="44">
        <f>I54</f>
        <v>100</v>
      </c>
    </row>
    <row r="54" spans="1:9" ht="25.5">
      <c r="A54" s="86" t="s">
        <v>80</v>
      </c>
      <c r="B54" s="43"/>
      <c r="C54" s="41" t="s">
        <v>36</v>
      </c>
      <c r="D54" s="41" t="s">
        <v>41</v>
      </c>
      <c r="E54" s="59" t="s">
        <v>94</v>
      </c>
      <c r="F54" s="60">
        <v>240</v>
      </c>
      <c r="G54" s="44">
        <f>150-100</f>
        <v>50</v>
      </c>
      <c r="H54" s="44">
        <v>100</v>
      </c>
      <c r="I54" s="44">
        <v>100</v>
      </c>
    </row>
    <row r="55" spans="1:9" ht="17.25" customHeight="1">
      <c r="A55" s="86" t="s">
        <v>219</v>
      </c>
      <c r="B55" s="68"/>
      <c r="C55" s="41" t="s">
        <v>36</v>
      </c>
      <c r="D55" s="41" t="s">
        <v>41</v>
      </c>
      <c r="E55" s="59" t="s">
        <v>95</v>
      </c>
      <c r="F55" s="60"/>
      <c r="G55" s="44">
        <f>G56</f>
        <v>48.5</v>
      </c>
      <c r="H55" s="44">
        <f>H56</f>
        <v>50</v>
      </c>
      <c r="I55" s="44">
        <f>I56</f>
        <v>50</v>
      </c>
    </row>
    <row r="56" spans="1:9" ht="25.5">
      <c r="A56" s="86" t="s">
        <v>80</v>
      </c>
      <c r="B56" s="68"/>
      <c r="C56" s="41" t="s">
        <v>36</v>
      </c>
      <c r="D56" s="41" t="s">
        <v>41</v>
      </c>
      <c r="E56" s="59" t="s">
        <v>95</v>
      </c>
      <c r="F56" s="60">
        <v>240</v>
      </c>
      <c r="G56" s="44">
        <f>50-1.5</f>
        <v>48.5</v>
      </c>
      <c r="H56" s="44">
        <v>50</v>
      </c>
      <c r="I56" s="44">
        <v>50</v>
      </c>
    </row>
    <row r="57" spans="1:9" ht="25.5">
      <c r="A57" s="86" t="s">
        <v>209</v>
      </c>
      <c r="B57" s="68"/>
      <c r="C57" s="41" t="s">
        <v>36</v>
      </c>
      <c r="D57" s="41" t="s">
        <v>41</v>
      </c>
      <c r="E57" s="59" t="s">
        <v>208</v>
      </c>
      <c r="F57" s="60"/>
      <c r="G57" s="44">
        <f>G58</f>
        <v>3.2</v>
      </c>
      <c r="H57" s="44">
        <f>H58</f>
        <v>50</v>
      </c>
      <c r="I57" s="44">
        <f>I58</f>
        <v>50</v>
      </c>
    </row>
    <row r="58" spans="1:9" ht="25.5">
      <c r="A58" s="86" t="s">
        <v>80</v>
      </c>
      <c r="B58" s="43"/>
      <c r="C58" s="41" t="s">
        <v>36</v>
      </c>
      <c r="D58" s="41" t="s">
        <v>41</v>
      </c>
      <c r="E58" s="59" t="s">
        <v>208</v>
      </c>
      <c r="F58" s="60">
        <v>240</v>
      </c>
      <c r="G58" s="44">
        <v>3.2</v>
      </c>
      <c r="H58" s="44">
        <v>50</v>
      </c>
      <c r="I58" s="44">
        <v>50</v>
      </c>
    </row>
    <row r="59" spans="1:9" ht="13.5" customHeight="1">
      <c r="A59" s="86" t="s">
        <v>220</v>
      </c>
      <c r="B59" s="43"/>
      <c r="C59" s="41" t="s">
        <v>36</v>
      </c>
      <c r="D59" s="41" t="s">
        <v>41</v>
      </c>
      <c r="E59" s="59" t="s">
        <v>96</v>
      </c>
      <c r="F59" s="60"/>
      <c r="G59" s="44">
        <f>G60</f>
        <v>65.099999999999994</v>
      </c>
      <c r="H59" s="44">
        <f>H60</f>
        <v>0</v>
      </c>
      <c r="I59" s="44">
        <f>I60</f>
        <v>0</v>
      </c>
    </row>
    <row r="60" spans="1:9" ht="30" customHeight="1">
      <c r="A60" s="86" t="s">
        <v>80</v>
      </c>
      <c r="B60" s="43"/>
      <c r="C60" s="41" t="s">
        <v>36</v>
      </c>
      <c r="D60" s="41" t="s">
        <v>41</v>
      </c>
      <c r="E60" s="59" t="s">
        <v>96</v>
      </c>
      <c r="F60" s="60">
        <v>240</v>
      </c>
      <c r="G60" s="44">
        <f>65.1</f>
        <v>65.099999999999994</v>
      </c>
      <c r="H60" s="44"/>
      <c r="I60" s="44"/>
    </row>
    <row r="61" spans="1:9" ht="27.6" customHeight="1">
      <c r="A61" s="86" t="s">
        <v>64</v>
      </c>
      <c r="B61" s="43"/>
      <c r="C61" s="41" t="s">
        <v>36</v>
      </c>
      <c r="D61" s="41" t="s">
        <v>41</v>
      </c>
      <c r="E61" s="59" t="s">
        <v>97</v>
      </c>
      <c r="F61" s="60"/>
      <c r="G61" s="44">
        <f>G62</f>
        <v>6.5</v>
      </c>
      <c r="H61" s="44">
        <f>H62</f>
        <v>7.3</v>
      </c>
      <c r="I61" s="44">
        <f>I62</f>
        <v>7.6</v>
      </c>
    </row>
    <row r="62" spans="1:9">
      <c r="A62" s="89" t="s">
        <v>79</v>
      </c>
      <c r="B62" s="43"/>
      <c r="C62" s="41" t="s">
        <v>36</v>
      </c>
      <c r="D62" s="41" t="s">
        <v>41</v>
      </c>
      <c r="E62" s="59" t="s">
        <v>97</v>
      </c>
      <c r="F62" s="60">
        <v>850</v>
      </c>
      <c r="G62" s="44">
        <f>7-0.5</f>
        <v>6.5</v>
      </c>
      <c r="H62" s="44">
        <v>7.3</v>
      </c>
      <c r="I62" s="44">
        <v>7.6</v>
      </c>
    </row>
    <row r="63" spans="1:9" ht="25.5">
      <c r="A63" s="86" t="s">
        <v>65</v>
      </c>
      <c r="B63" s="43"/>
      <c r="C63" s="41" t="s">
        <v>36</v>
      </c>
      <c r="D63" s="41" t="s">
        <v>41</v>
      </c>
      <c r="E63" s="59" t="s">
        <v>98</v>
      </c>
      <c r="F63" s="60"/>
      <c r="G63" s="44">
        <f>G64</f>
        <v>291.3</v>
      </c>
      <c r="H63" s="44">
        <f>H64</f>
        <v>203.2</v>
      </c>
      <c r="I63" s="44">
        <f>I64</f>
        <v>209.7</v>
      </c>
    </row>
    <row r="64" spans="1:9" ht="25.5">
      <c r="A64" s="86" t="s">
        <v>80</v>
      </c>
      <c r="B64" s="43"/>
      <c r="C64" s="41" t="s">
        <v>36</v>
      </c>
      <c r="D64" s="41" t="s">
        <v>41</v>
      </c>
      <c r="E64" s="59" t="s">
        <v>98</v>
      </c>
      <c r="F64" s="60">
        <v>240</v>
      </c>
      <c r="G64" s="44">
        <f>197.3-30+80.2+43.8</f>
        <v>291.3</v>
      </c>
      <c r="H64" s="44">
        <v>203.2</v>
      </c>
      <c r="I64" s="44">
        <v>209.7</v>
      </c>
    </row>
    <row r="65" spans="1:9" ht="51">
      <c r="A65" s="89" t="s">
        <v>221</v>
      </c>
      <c r="B65" s="43"/>
      <c r="C65" s="41" t="s">
        <v>36</v>
      </c>
      <c r="D65" s="41" t="s">
        <v>41</v>
      </c>
      <c r="E65" s="59" t="s">
        <v>101</v>
      </c>
      <c r="F65" s="60"/>
      <c r="G65" s="44">
        <f>G66</f>
        <v>24</v>
      </c>
      <c r="H65" s="44">
        <f>H66</f>
        <v>24</v>
      </c>
      <c r="I65" s="44">
        <f>I66</f>
        <v>24</v>
      </c>
    </row>
    <row r="66" spans="1:9">
      <c r="A66" s="86" t="s">
        <v>56</v>
      </c>
      <c r="B66" s="43"/>
      <c r="C66" s="41" t="s">
        <v>36</v>
      </c>
      <c r="D66" s="41" t="s">
        <v>41</v>
      </c>
      <c r="E66" s="59" t="s">
        <v>101</v>
      </c>
      <c r="F66" s="60">
        <v>540</v>
      </c>
      <c r="G66" s="44">
        <v>24</v>
      </c>
      <c r="H66" s="44">
        <v>24</v>
      </c>
      <c r="I66" s="44">
        <v>24</v>
      </c>
    </row>
    <row r="67" spans="1:9">
      <c r="A67" s="86" t="s">
        <v>67</v>
      </c>
      <c r="B67" s="43"/>
      <c r="C67" s="41" t="s">
        <v>36</v>
      </c>
      <c r="D67" s="41" t="s">
        <v>41</v>
      </c>
      <c r="E67" s="59" t="s">
        <v>100</v>
      </c>
      <c r="F67" s="60"/>
      <c r="G67" s="44">
        <f>G68</f>
        <v>0</v>
      </c>
      <c r="H67" s="44">
        <f>H68</f>
        <v>10</v>
      </c>
      <c r="I67" s="44">
        <f>I68</f>
        <v>10</v>
      </c>
    </row>
    <row r="68" spans="1:9" ht="25.5">
      <c r="A68" s="86" t="s">
        <v>80</v>
      </c>
      <c r="B68" s="43"/>
      <c r="C68" s="41" t="s">
        <v>36</v>
      </c>
      <c r="D68" s="41" t="s">
        <v>41</v>
      </c>
      <c r="E68" s="59" t="s">
        <v>100</v>
      </c>
      <c r="F68" s="60">
        <v>240</v>
      </c>
      <c r="G68" s="44">
        <v>0</v>
      </c>
      <c r="H68" s="44">
        <v>10</v>
      </c>
      <c r="I68" s="44">
        <v>10</v>
      </c>
    </row>
    <row r="69" spans="1:9" ht="25.5">
      <c r="A69" s="86" t="s">
        <v>66</v>
      </c>
      <c r="B69" s="43"/>
      <c r="C69" s="41" t="s">
        <v>36</v>
      </c>
      <c r="D69" s="41" t="s">
        <v>41</v>
      </c>
      <c r="E69" s="59" t="s">
        <v>99</v>
      </c>
      <c r="F69" s="60"/>
      <c r="G69" s="44">
        <f>G70</f>
        <v>0</v>
      </c>
      <c r="H69" s="44">
        <f>H70</f>
        <v>3</v>
      </c>
      <c r="I69" s="44">
        <f>I70</f>
        <v>3</v>
      </c>
    </row>
    <row r="70" spans="1:9" ht="25.5">
      <c r="A70" s="86" t="s">
        <v>80</v>
      </c>
      <c r="B70" s="43"/>
      <c r="C70" s="41" t="s">
        <v>36</v>
      </c>
      <c r="D70" s="41" t="s">
        <v>41</v>
      </c>
      <c r="E70" s="59" t="s">
        <v>99</v>
      </c>
      <c r="F70" s="60">
        <v>240</v>
      </c>
      <c r="G70" s="44"/>
      <c r="H70" s="44">
        <v>3</v>
      </c>
      <c r="I70" s="44">
        <v>3</v>
      </c>
    </row>
    <row r="71" spans="1:9" hidden="1">
      <c r="A71" s="84" t="s">
        <v>13</v>
      </c>
      <c r="B71" s="32">
        <v>911</v>
      </c>
      <c r="C71" s="70" t="s">
        <v>42</v>
      </c>
      <c r="D71" s="70" t="s">
        <v>37</v>
      </c>
      <c r="E71" s="70"/>
      <c r="F71" s="70"/>
      <c r="G71" s="71">
        <f t="shared" ref="G71:I74" si="4">SUM(G72)</f>
        <v>0</v>
      </c>
      <c r="H71" s="71">
        <f t="shared" si="4"/>
        <v>0</v>
      </c>
      <c r="I71" s="71">
        <f t="shared" si="4"/>
        <v>0</v>
      </c>
    </row>
    <row r="72" spans="1:9" hidden="1">
      <c r="A72" s="86" t="s">
        <v>19</v>
      </c>
      <c r="B72" s="72"/>
      <c r="C72" s="41" t="s">
        <v>42</v>
      </c>
      <c r="D72" s="41" t="s">
        <v>38</v>
      </c>
      <c r="E72" s="41"/>
      <c r="F72" s="41"/>
      <c r="G72" s="44">
        <f t="shared" si="4"/>
        <v>0</v>
      </c>
      <c r="H72" s="44">
        <f t="shared" si="4"/>
        <v>0</v>
      </c>
      <c r="I72" s="44">
        <f t="shared" si="4"/>
        <v>0</v>
      </c>
    </row>
    <row r="73" spans="1:9" hidden="1">
      <c r="A73" s="88" t="s">
        <v>61</v>
      </c>
      <c r="B73" s="54"/>
      <c r="C73" s="41" t="s">
        <v>42</v>
      </c>
      <c r="D73" s="41" t="s">
        <v>38</v>
      </c>
      <c r="E73" s="54" t="s">
        <v>90</v>
      </c>
      <c r="F73" s="41"/>
      <c r="G73" s="44">
        <f t="shared" si="4"/>
        <v>0</v>
      </c>
      <c r="H73" s="44">
        <f t="shared" si="4"/>
        <v>0</v>
      </c>
      <c r="I73" s="44">
        <f t="shared" si="4"/>
        <v>0</v>
      </c>
    </row>
    <row r="74" spans="1:9" hidden="1">
      <c r="A74" s="88" t="s">
        <v>78</v>
      </c>
      <c r="B74" s="47"/>
      <c r="C74" s="41" t="s">
        <v>42</v>
      </c>
      <c r="D74" s="41" t="s">
        <v>38</v>
      </c>
      <c r="E74" s="54" t="s">
        <v>91</v>
      </c>
      <c r="F74" s="41"/>
      <c r="G74" s="44">
        <f t="shared" si="4"/>
        <v>0</v>
      </c>
      <c r="H74" s="44">
        <f t="shared" si="4"/>
        <v>0</v>
      </c>
      <c r="I74" s="44">
        <f t="shared" si="4"/>
        <v>0</v>
      </c>
    </row>
    <row r="75" spans="1:9" ht="29.1" hidden="1" customHeight="1">
      <c r="A75" s="86" t="s">
        <v>33</v>
      </c>
      <c r="B75" s="73"/>
      <c r="C75" s="41" t="s">
        <v>42</v>
      </c>
      <c r="D75" s="41" t="s">
        <v>38</v>
      </c>
      <c r="E75" s="60" t="s">
        <v>102</v>
      </c>
      <c r="F75" s="74"/>
      <c r="G75" s="44">
        <f>G76</f>
        <v>0</v>
      </c>
      <c r="H75" s="44">
        <f>H76</f>
        <v>0</v>
      </c>
      <c r="I75" s="44">
        <f>I76</f>
        <v>0</v>
      </c>
    </row>
    <row r="76" spans="1:9" ht="15" hidden="1" customHeight="1">
      <c r="A76" s="87" t="s">
        <v>82</v>
      </c>
      <c r="B76" s="73"/>
      <c r="C76" s="41" t="s">
        <v>42</v>
      </c>
      <c r="D76" s="41" t="s">
        <v>38</v>
      </c>
      <c r="E76" s="54" t="s">
        <v>102</v>
      </c>
      <c r="F76" s="60">
        <v>120</v>
      </c>
      <c r="G76" s="44"/>
      <c r="H76" s="44"/>
      <c r="I76" s="44"/>
    </row>
    <row r="77" spans="1:9" ht="25.5" hidden="1">
      <c r="A77" s="86" t="s">
        <v>80</v>
      </c>
      <c r="B77" s="73"/>
      <c r="C77" s="41" t="s">
        <v>42</v>
      </c>
      <c r="D77" s="41" t="s">
        <v>38</v>
      </c>
      <c r="E77" s="54" t="s">
        <v>102</v>
      </c>
      <c r="F77" s="60">
        <v>240</v>
      </c>
      <c r="G77" s="44"/>
      <c r="H77" s="44"/>
      <c r="I77" s="44"/>
    </row>
    <row r="78" spans="1:9">
      <c r="A78" s="84" t="s">
        <v>13</v>
      </c>
      <c r="B78" s="32">
        <v>911</v>
      </c>
      <c r="C78" s="70" t="s">
        <v>42</v>
      </c>
      <c r="D78" s="70" t="s">
        <v>37</v>
      </c>
      <c r="E78" s="70"/>
      <c r="F78" s="70"/>
      <c r="G78" s="71">
        <f t="shared" ref="G78:I81" si="5">SUM(G79)</f>
        <v>278.29999999999995</v>
      </c>
      <c r="H78" s="71">
        <f t="shared" si="5"/>
        <v>266.39999999999998</v>
      </c>
      <c r="I78" s="71">
        <f t="shared" si="5"/>
        <v>0</v>
      </c>
    </row>
    <row r="79" spans="1:9">
      <c r="A79" s="86" t="s">
        <v>19</v>
      </c>
      <c r="B79" s="115"/>
      <c r="C79" s="45" t="s">
        <v>42</v>
      </c>
      <c r="D79" s="45" t="s">
        <v>38</v>
      </c>
      <c r="E79" s="45"/>
      <c r="F79" s="45"/>
      <c r="G79" s="79">
        <f t="shared" si="5"/>
        <v>278.29999999999995</v>
      </c>
      <c r="H79" s="79">
        <f t="shared" si="5"/>
        <v>266.39999999999998</v>
      </c>
      <c r="I79" s="79">
        <f t="shared" si="5"/>
        <v>0</v>
      </c>
    </row>
    <row r="80" spans="1:9">
      <c r="A80" s="88" t="s">
        <v>61</v>
      </c>
      <c r="B80" s="54"/>
      <c r="C80" s="45" t="s">
        <v>42</v>
      </c>
      <c r="D80" s="45" t="s">
        <v>38</v>
      </c>
      <c r="E80" s="54" t="s">
        <v>90</v>
      </c>
      <c r="F80" s="45"/>
      <c r="G80" s="79">
        <f t="shared" si="5"/>
        <v>278.29999999999995</v>
      </c>
      <c r="H80" s="79">
        <f t="shared" si="5"/>
        <v>266.39999999999998</v>
      </c>
      <c r="I80" s="79">
        <f t="shared" si="5"/>
        <v>0</v>
      </c>
    </row>
    <row r="81" spans="1:9">
      <c r="A81" s="88" t="s">
        <v>78</v>
      </c>
      <c r="B81" s="40"/>
      <c r="C81" s="45" t="s">
        <v>42</v>
      </c>
      <c r="D81" s="45" t="s">
        <v>38</v>
      </c>
      <c r="E81" s="54" t="s">
        <v>91</v>
      </c>
      <c r="F81" s="45"/>
      <c r="G81" s="79">
        <f>SUM(G82)+G84</f>
        <v>278.29999999999995</v>
      </c>
      <c r="H81" s="79">
        <f>SUM(H82)+H84</f>
        <v>266.39999999999998</v>
      </c>
      <c r="I81" s="79">
        <f t="shared" si="5"/>
        <v>0</v>
      </c>
    </row>
    <row r="82" spans="1:9" ht="25.5">
      <c r="A82" s="86" t="s">
        <v>33</v>
      </c>
      <c r="B82" s="73"/>
      <c r="C82" s="45" t="s">
        <v>42</v>
      </c>
      <c r="D82" s="45" t="s">
        <v>38</v>
      </c>
      <c r="E82" s="60" t="s">
        <v>102</v>
      </c>
      <c r="F82" s="74"/>
      <c r="G82" s="79">
        <f>G83</f>
        <v>256.39999999999998</v>
      </c>
      <c r="H82" s="79">
        <f>H83</f>
        <v>242.7</v>
      </c>
      <c r="I82" s="79">
        <f>I83</f>
        <v>0</v>
      </c>
    </row>
    <row r="83" spans="1:9" ht="25.5">
      <c r="A83" s="87" t="s">
        <v>82</v>
      </c>
      <c r="B83" s="73"/>
      <c r="C83" s="45" t="s">
        <v>42</v>
      </c>
      <c r="D83" s="45" t="s">
        <v>38</v>
      </c>
      <c r="E83" s="60" t="s">
        <v>102</v>
      </c>
      <c r="F83" s="60">
        <v>120</v>
      </c>
      <c r="G83" s="79">
        <f>179.9+53.6+21.2+1.7</f>
        <v>256.39999999999998</v>
      </c>
      <c r="H83" s="79">
        <f>189.2+53.5</f>
        <v>242.7</v>
      </c>
      <c r="I83" s="79"/>
    </row>
    <row r="84" spans="1:9" ht="25.5">
      <c r="A84" s="86" t="s">
        <v>80</v>
      </c>
      <c r="B84" s="73"/>
      <c r="C84" s="45" t="s">
        <v>42</v>
      </c>
      <c r="D84" s="45" t="s">
        <v>38</v>
      </c>
      <c r="E84" s="60" t="s">
        <v>102</v>
      </c>
      <c r="F84" s="60">
        <v>240</v>
      </c>
      <c r="G84" s="79">
        <f>23.6-1.7</f>
        <v>21.900000000000002</v>
      </c>
      <c r="H84" s="79">
        <v>23.7</v>
      </c>
      <c r="I84" s="79"/>
    </row>
    <row r="85" spans="1:9" ht="29.25">
      <c r="A85" s="85" t="s">
        <v>32</v>
      </c>
      <c r="B85" s="32">
        <v>911</v>
      </c>
      <c r="C85" s="38" t="s">
        <v>38</v>
      </c>
      <c r="D85" s="38" t="s">
        <v>37</v>
      </c>
      <c r="E85" s="38"/>
      <c r="F85" s="38"/>
      <c r="G85" s="30">
        <f>G86+G92</f>
        <v>60.699999999999989</v>
      </c>
      <c r="H85" s="30">
        <f>H86</f>
        <v>189.5</v>
      </c>
      <c r="I85" s="30">
        <f>I86</f>
        <v>191.9</v>
      </c>
    </row>
    <row r="86" spans="1:9" ht="25.5" customHeight="1">
      <c r="A86" s="84" t="s">
        <v>31</v>
      </c>
      <c r="B86" s="47"/>
      <c r="C86" s="41" t="s">
        <v>38</v>
      </c>
      <c r="D86" s="41" t="s">
        <v>43</v>
      </c>
      <c r="E86" s="41"/>
      <c r="F86" s="41"/>
      <c r="G86" s="44">
        <f>G87</f>
        <v>57.199999999999989</v>
      </c>
      <c r="H86" s="44">
        <f t="shared" ref="H86:I88" si="6">H87</f>
        <v>189.5</v>
      </c>
      <c r="I86" s="44">
        <f t="shared" si="6"/>
        <v>191.9</v>
      </c>
    </row>
    <row r="87" spans="1:9" ht="38.25">
      <c r="A87" s="88" t="s">
        <v>103</v>
      </c>
      <c r="B87" s="54"/>
      <c r="C87" s="41" t="s">
        <v>38</v>
      </c>
      <c r="D87" s="41" t="s">
        <v>43</v>
      </c>
      <c r="E87" s="60" t="s">
        <v>104</v>
      </c>
      <c r="F87" s="41"/>
      <c r="G87" s="44">
        <f>G88</f>
        <v>57.199999999999989</v>
      </c>
      <c r="H87" s="44">
        <f t="shared" si="6"/>
        <v>189.5</v>
      </c>
      <c r="I87" s="44">
        <f t="shared" si="6"/>
        <v>191.9</v>
      </c>
    </row>
    <row r="88" spans="1:9" ht="30" customHeight="1">
      <c r="A88" s="88" t="s">
        <v>222</v>
      </c>
      <c r="B88" s="54"/>
      <c r="C88" s="41" t="s">
        <v>38</v>
      </c>
      <c r="D88" s="41" t="s">
        <v>43</v>
      </c>
      <c r="E88" s="60" t="s">
        <v>105</v>
      </c>
      <c r="F88" s="41"/>
      <c r="G88" s="44">
        <f>G89</f>
        <v>57.199999999999989</v>
      </c>
      <c r="H88" s="44">
        <f t="shared" si="6"/>
        <v>189.5</v>
      </c>
      <c r="I88" s="44">
        <f t="shared" si="6"/>
        <v>191.9</v>
      </c>
    </row>
    <row r="89" spans="1:9" ht="51">
      <c r="A89" s="88" t="s">
        <v>197</v>
      </c>
      <c r="B89" s="47"/>
      <c r="C89" s="41" t="s">
        <v>38</v>
      </c>
      <c r="D89" s="41" t="s">
        <v>43</v>
      </c>
      <c r="E89" s="60" t="s">
        <v>106</v>
      </c>
      <c r="F89" s="41"/>
      <c r="G89" s="44">
        <f>SUM(G91)</f>
        <v>57.199999999999989</v>
      </c>
      <c r="H89" s="44">
        <f>SUM(H91)</f>
        <v>189.5</v>
      </c>
      <c r="I89" s="44">
        <f>SUM(I91)</f>
        <v>191.9</v>
      </c>
    </row>
    <row r="90" spans="1:9">
      <c r="A90" s="88" t="s">
        <v>173</v>
      </c>
      <c r="B90" s="47"/>
      <c r="C90" s="41" t="s">
        <v>38</v>
      </c>
      <c r="D90" s="41" t="s">
        <v>43</v>
      </c>
      <c r="E90" s="60" t="s">
        <v>142</v>
      </c>
      <c r="F90" s="41"/>
      <c r="G90" s="44">
        <f>G91</f>
        <v>57.199999999999989</v>
      </c>
      <c r="H90" s="44">
        <f>H91</f>
        <v>189.5</v>
      </c>
      <c r="I90" s="44">
        <f>I91</f>
        <v>191.9</v>
      </c>
    </row>
    <row r="91" spans="1:9" ht="25.5">
      <c r="A91" s="86" t="s">
        <v>80</v>
      </c>
      <c r="B91" s="47"/>
      <c r="C91" s="41" t="s">
        <v>38</v>
      </c>
      <c r="D91" s="41" t="s">
        <v>43</v>
      </c>
      <c r="E91" s="60" t="s">
        <v>142</v>
      </c>
      <c r="F91" s="46" t="s">
        <v>81</v>
      </c>
      <c r="G91" s="44">
        <f>157.2-100</f>
        <v>57.199999999999989</v>
      </c>
      <c r="H91" s="44">
        <v>189.5</v>
      </c>
      <c r="I91" s="44">
        <v>191.9</v>
      </c>
    </row>
    <row r="92" spans="1:9" ht="25.5">
      <c r="A92" s="84" t="s">
        <v>281</v>
      </c>
      <c r="B92" s="98"/>
      <c r="C92" s="41" t="s">
        <v>38</v>
      </c>
      <c r="D92" s="82">
        <v>14</v>
      </c>
      <c r="E92" s="98"/>
      <c r="F92" s="98"/>
      <c r="G92" s="98">
        <f>G93</f>
        <v>3.5</v>
      </c>
      <c r="H92" s="128"/>
      <c r="I92" s="98"/>
    </row>
    <row r="93" spans="1:9">
      <c r="A93" s="86" t="s">
        <v>61</v>
      </c>
      <c r="B93" s="98"/>
      <c r="C93" s="41" t="s">
        <v>38</v>
      </c>
      <c r="D93" s="82">
        <v>14</v>
      </c>
      <c r="E93" s="98" t="s">
        <v>90</v>
      </c>
      <c r="F93" s="98"/>
      <c r="G93" s="98">
        <f>G94</f>
        <v>3.5</v>
      </c>
      <c r="H93" s="128"/>
      <c r="I93" s="98"/>
    </row>
    <row r="94" spans="1:9">
      <c r="A94" s="86" t="s">
        <v>78</v>
      </c>
      <c r="B94" s="98"/>
      <c r="C94" s="41" t="s">
        <v>38</v>
      </c>
      <c r="D94" s="82">
        <v>14</v>
      </c>
      <c r="E94" s="98" t="s">
        <v>91</v>
      </c>
      <c r="F94" s="98"/>
      <c r="G94" s="98">
        <f>G95</f>
        <v>3.5</v>
      </c>
      <c r="H94" s="128"/>
      <c r="I94" s="98"/>
    </row>
    <row r="95" spans="1:9">
      <c r="A95" s="86" t="s">
        <v>78</v>
      </c>
      <c r="B95" s="98"/>
      <c r="C95" s="41" t="s">
        <v>38</v>
      </c>
      <c r="D95" s="82">
        <v>14</v>
      </c>
      <c r="E95" s="98" t="s">
        <v>107</v>
      </c>
      <c r="F95" s="98"/>
      <c r="G95" s="98">
        <f>G96</f>
        <v>3.5</v>
      </c>
      <c r="H95" s="128"/>
      <c r="I95" s="98"/>
    </row>
    <row r="96" spans="1:9" ht="38.25">
      <c r="A96" s="86" t="s">
        <v>282</v>
      </c>
      <c r="B96" s="98"/>
      <c r="C96" s="41" t="s">
        <v>38</v>
      </c>
      <c r="D96" s="82">
        <v>14</v>
      </c>
      <c r="E96" s="98" t="s">
        <v>283</v>
      </c>
      <c r="F96" s="98"/>
      <c r="G96" s="98">
        <f>G97</f>
        <v>3.5</v>
      </c>
      <c r="H96" s="128"/>
      <c r="I96" s="98"/>
    </row>
    <row r="97" spans="1:9" ht="25.5">
      <c r="A97" s="86" t="s">
        <v>80</v>
      </c>
      <c r="B97" s="98"/>
      <c r="C97" s="41" t="s">
        <v>38</v>
      </c>
      <c r="D97" s="82">
        <v>14</v>
      </c>
      <c r="E97" s="98" t="s">
        <v>283</v>
      </c>
      <c r="F97" s="98">
        <v>240</v>
      </c>
      <c r="G97" s="98">
        <v>3.5</v>
      </c>
      <c r="H97" s="128"/>
      <c r="I97" s="98"/>
    </row>
    <row r="98" spans="1:9">
      <c r="A98" s="84" t="s">
        <v>20</v>
      </c>
      <c r="B98" s="32">
        <v>911</v>
      </c>
      <c r="C98" s="70" t="s">
        <v>39</v>
      </c>
      <c r="D98" s="70" t="s">
        <v>37</v>
      </c>
      <c r="E98" s="70"/>
      <c r="F98" s="70"/>
      <c r="G98" s="71">
        <f>SUM(G99,G131)</f>
        <v>5185.5999999999995</v>
      </c>
      <c r="H98" s="71">
        <f>SUM(H99,H131)</f>
        <v>3186.3</v>
      </c>
      <c r="I98" s="71">
        <f>SUM(I99,I131)</f>
        <v>3186.3</v>
      </c>
    </row>
    <row r="99" spans="1:9" ht="15.75">
      <c r="A99" s="7" t="s">
        <v>68</v>
      </c>
      <c r="B99" s="8"/>
      <c r="C99" s="8" t="s">
        <v>39</v>
      </c>
      <c r="D99" s="8" t="s">
        <v>43</v>
      </c>
      <c r="E99" s="46"/>
      <c r="F99" s="46"/>
      <c r="G99" s="75">
        <f>SUM(G100)+G119+G124</f>
        <v>5185.5999999999995</v>
      </c>
      <c r="H99" s="75">
        <f>SUM(H100)</f>
        <v>3186.3</v>
      </c>
      <c r="I99" s="75">
        <f>SUM(I100)</f>
        <v>3186.3</v>
      </c>
    </row>
    <row r="100" spans="1:9" ht="38.25">
      <c r="A100" s="88" t="s">
        <v>111</v>
      </c>
      <c r="B100" s="54"/>
      <c r="C100" s="59" t="s">
        <v>39</v>
      </c>
      <c r="D100" s="59" t="s">
        <v>43</v>
      </c>
      <c r="E100" s="59" t="s">
        <v>143</v>
      </c>
      <c r="F100" s="59"/>
      <c r="G100" s="64">
        <f>G101+G105+G109+G113</f>
        <v>3297.5999999999995</v>
      </c>
      <c r="H100" s="64">
        <f>H101+H105+H109+H113</f>
        <v>3186.3</v>
      </c>
      <c r="I100" s="64">
        <f>I101+I105+I109+I113</f>
        <v>3186.3</v>
      </c>
    </row>
    <row r="101" spans="1:9" ht="30.75" customHeight="1">
      <c r="A101" s="88" t="s">
        <v>223</v>
      </c>
      <c r="B101" s="54"/>
      <c r="C101" s="59" t="s">
        <v>39</v>
      </c>
      <c r="D101" s="59" t="s">
        <v>43</v>
      </c>
      <c r="E101" s="59" t="s">
        <v>144</v>
      </c>
      <c r="F101" s="59"/>
      <c r="G101" s="64">
        <f>G102</f>
        <v>1055</v>
      </c>
      <c r="H101" s="64">
        <f>H102</f>
        <v>620</v>
      </c>
      <c r="I101" s="64">
        <f>I102</f>
        <v>620</v>
      </c>
    </row>
    <row r="102" spans="1:9">
      <c r="A102" s="89" t="s">
        <v>224</v>
      </c>
      <c r="B102" s="54"/>
      <c r="C102" s="59" t="s">
        <v>39</v>
      </c>
      <c r="D102" s="59" t="s">
        <v>43</v>
      </c>
      <c r="E102" s="59" t="s">
        <v>145</v>
      </c>
      <c r="F102" s="59"/>
      <c r="G102" s="64">
        <f>G104</f>
        <v>1055</v>
      </c>
      <c r="H102" s="64">
        <f>H104</f>
        <v>620</v>
      </c>
      <c r="I102" s="64">
        <f>I104</f>
        <v>620</v>
      </c>
    </row>
    <row r="103" spans="1:9" ht="38.25">
      <c r="A103" s="89" t="s">
        <v>174</v>
      </c>
      <c r="B103" s="54"/>
      <c r="C103" s="59" t="s">
        <v>39</v>
      </c>
      <c r="D103" s="59" t="s">
        <v>43</v>
      </c>
      <c r="E103" s="59" t="s">
        <v>146</v>
      </c>
      <c r="F103" s="59"/>
      <c r="G103" s="64">
        <f>G104</f>
        <v>1055</v>
      </c>
      <c r="H103" s="64">
        <f>H104</f>
        <v>620</v>
      </c>
      <c r="I103" s="64">
        <f>I104</f>
        <v>620</v>
      </c>
    </row>
    <row r="104" spans="1:9" ht="25.5">
      <c r="A104" s="86" t="s">
        <v>80</v>
      </c>
      <c r="B104" s="60"/>
      <c r="C104" s="59" t="s">
        <v>39</v>
      </c>
      <c r="D104" s="59" t="s">
        <v>43</v>
      </c>
      <c r="E104" s="59" t="s">
        <v>146</v>
      </c>
      <c r="F104" s="46" t="s">
        <v>81</v>
      </c>
      <c r="G104" s="64">
        <f>620+435</f>
        <v>1055</v>
      </c>
      <c r="H104" s="64">
        <v>620</v>
      </c>
      <c r="I104" s="64">
        <v>620</v>
      </c>
    </row>
    <row r="105" spans="1:9" ht="26.25" customHeight="1">
      <c r="A105" s="88" t="s">
        <v>225</v>
      </c>
      <c r="B105" s="60"/>
      <c r="C105" s="59" t="s">
        <v>39</v>
      </c>
      <c r="D105" s="59" t="s">
        <v>43</v>
      </c>
      <c r="E105" s="59" t="s">
        <v>147</v>
      </c>
      <c r="F105" s="46"/>
      <c r="G105" s="64">
        <f t="shared" ref="G105:I107" si="7">G106</f>
        <v>1010.1999999999999</v>
      </c>
      <c r="H105" s="64">
        <f t="shared" si="7"/>
        <v>1588</v>
      </c>
      <c r="I105" s="64">
        <f t="shared" si="7"/>
        <v>1588</v>
      </c>
    </row>
    <row r="106" spans="1:9" ht="51">
      <c r="A106" s="89" t="s">
        <v>226</v>
      </c>
      <c r="B106" s="60"/>
      <c r="C106" s="59" t="s">
        <v>39</v>
      </c>
      <c r="D106" s="59" t="s">
        <v>43</v>
      </c>
      <c r="E106" s="59" t="s">
        <v>148</v>
      </c>
      <c r="F106" s="46"/>
      <c r="G106" s="64">
        <f t="shared" si="7"/>
        <v>1010.1999999999999</v>
      </c>
      <c r="H106" s="64">
        <f t="shared" si="7"/>
        <v>1588</v>
      </c>
      <c r="I106" s="64">
        <f t="shared" si="7"/>
        <v>1588</v>
      </c>
    </row>
    <row r="107" spans="1:9" ht="63.75">
      <c r="A107" s="89" t="s">
        <v>227</v>
      </c>
      <c r="B107" s="54"/>
      <c r="C107" s="59" t="s">
        <v>39</v>
      </c>
      <c r="D107" s="59" t="s">
        <v>43</v>
      </c>
      <c r="E107" s="59" t="s">
        <v>149</v>
      </c>
      <c r="F107" s="59"/>
      <c r="G107" s="64">
        <f t="shared" si="7"/>
        <v>1010.1999999999999</v>
      </c>
      <c r="H107" s="64">
        <f t="shared" si="7"/>
        <v>1588</v>
      </c>
      <c r="I107" s="64">
        <f t="shared" si="7"/>
        <v>1588</v>
      </c>
    </row>
    <row r="108" spans="1:9" ht="25.5">
      <c r="A108" s="86" t="s">
        <v>80</v>
      </c>
      <c r="B108" s="60"/>
      <c r="C108" s="59" t="s">
        <v>39</v>
      </c>
      <c r="D108" s="59" t="s">
        <v>43</v>
      </c>
      <c r="E108" s="59" t="s">
        <v>149</v>
      </c>
      <c r="F108" s="46" t="s">
        <v>81</v>
      </c>
      <c r="G108" s="64">
        <f>2208-620+442.6-882.5-70-67.9</f>
        <v>1010.1999999999999</v>
      </c>
      <c r="H108" s="64">
        <f>2208-620</f>
        <v>1588</v>
      </c>
      <c r="I108" s="64">
        <f>2208-620</f>
        <v>1588</v>
      </c>
    </row>
    <row r="109" spans="1:9">
      <c r="A109" s="88" t="s">
        <v>159</v>
      </c>
      <c r="B109" s="54"/>
      <c r="C109" s="59" t="s">
        <v>39</v>
      </c>
      <c r="D109" s="59" t="s">
        <v>43</v>
      </c>
      <c r="E109" s="59" t="s">
        <v>156</v>
      </c>
      <c r="F109" s="59"/>
      <c r="G109" s="64">
        <f>G110</f>
        <v>0</v>
      </c>
      <c r="H109" s="64">
        <f>H110</f>
        <v>0</v>
      </c>
      <c r="I109" s="64">
        <f>I110</f>
        <v>0</v>
      </c>
    </row>
    <row r="110" spans="1:9" ht="25.5">
      <c r="A110" s="89" t="s">
        <v>158</v>
      </c>
      <c r="B110" s="54"/>
      <c r="C110" s="59" t="s">
        <v>39</v>
      </c>
      <c r="D110" s="59" t="s">
        <v>43</v>
      </c>
      <c r="E110" s="59" t="s">
        <v>157</v>
      </c>
      <c r="F110" s="59"/>
      <c r="G110" s="64">
        <f>G112</f>
        <v>0</v>
      </c>
      <c r="H110" s="64">
        <f>H112</f>
        <v>0</v>
      </c>
      <c r="I110" s="64">
        <f>I112</f>
        <v>0</v>
      </c>
    </row>
    <row r="111" spans="1:9" ht="38.25">
      <c r="A111" s="89" t="s">
        <v>174</v>
      </c>
      <c r="B111" s="54"/>
      <c r="C111" s="59" t="s">
        <v>39</v>
      </c>
      <c r="D111" s="59" t="s">
        <v>43</v>
      </c>
      <c r="E111" s="59" t="s">
        <v>155</v>
      </c>
      <c r="F111" s="59"/>
      <c r="G111" s="64">
        <f>G112</f>
        <v>0</v>
      </c>
      <c r="H111" s="64">
        <f>H112</f>
        <v>0</v>
      </c>
      <c r="I111" s="64">
        <f>I112</f>
        <v>0</v>
      </c>
    </row>
    <row r="112" spans="1:9" ht="25.5">
      <c r="A112" s="86" t="s">
        <v>80</v>
      </c>
      <c r="B112" s="60"/>
      <c r="C112" s="59" t="s">
        <v>39</v>
      </c>
      <c r="D112" s="59" t="s">
        <v>43</v>
      </c>
      <c r="E112" s="59" t="s">
        <v>155</v>
      </c>
      <c r="F112" s="46" t="s">
        <v>81</v>
      </c>
      <c r="G112" s="64"/>
      <c r="H112" s="64"/>
      <c r="I112" s="64"/>
    </row>
    <row r="113" spans="1:9" ht="25.5">
      <c r="A113" s="69" t="s">
        <v>202</v>
      </c>
      <c r="B113" s="60"/>
      <c r="C113" s="59" t="s">
        <v>39</v>
      </c>
      <c r="D113" s="59" t="s">
        <v>43</v>
      </c>
      <c r="E113" s="59" t="s">
        <v>199</v>
      </c>
      <c r="F113" s="46"/>
      <c r="G113" s="64">
        <f>G114</f>
        <v>1232.3999999999999</v>
      </c>
      <c r="H113" s="64">
        <f>H114</f>
        <v>978.3</v>
      </c>
      <c r="I113" s="64">
        <f>I114</f>
        <v>978.3</v>
      </c>
    </row>
    <row r="114" spans="1:9" ht="25.5">
      <c r="A114" s="69" t="s">
        <v>203</v>
      </c>
      <c r="B114" s="60"/>
      <c r="C114" s="59" t="s">
        <v>39</v>
      </c>
      <c r="D114" s="59" t="s">
        <v>43</v>
      </c>
      <c r="E114" s="59" t="s">
        <v>200</v>
      </c>
      <c r="F114" s="46"/>
      <c r="G114" s="64">
        <f>G115+G117</f>
        <v>1232.3999999999999</v>
      </c>
      <c r="H114" s="64">
        <f>H115+H117</f>
        <v>978.3</v>
      </c>
      <c r="I114" s="64">
        <f>I115+I117</f>
        <v>978.3</v>
      </c>
    </row>
    <row r="115" spans="1:9" ht="25.5" hidden="1">
      <c r="A115" s="69" t="s">
        <v>204</v>
      </c>
      <c r="B115" s="60"/>
      <c r="C115" s="59" t="s">
        <v>39</v>
      </c>
      <c r="D115" s="59" t="s">
        <v>43</v>
      </c>
      <c r="E115" s="59" t="s">
        <v>201</v>
      </c>
      <c r="F115" s="46"/>
      <c r="G115" s="64">
        <f>G116</f>
        <v>0</v>
      </c>
      <c r="H115" s="64">
        <f>H116</f>
        <v>0</v>
      </c>
      <c r="I115" s="64">
        <f>I116</f>
        <v>0</v>
      </c>
    </row>
    <row r="116" spans="1:9" ht="26.25" hidden="1" customHeight="1">
      <c r="A116" s="40" t="s">
        <v>80</v>
      </c>
      <c r="B116" s="60"/>
      <c r="C116" s="59" t="s">
        <v>39</v>
      </c>
      <c r="D116" s="59" t="s">
        <v>43</v>
      </c>
      <c r="E116" s="59" t="s">
        <v>201</v>
      </c>
      <c r="F116" s="45" t="s">
        <v>81</v>
      </c>
      <c r="G116" s="64"/>
      <c r="H116" s="64"/>
      <c r="I116" s="64"/>
    </row>
    <row r="117" spans="1:9" ht="26.25" customHeight="1">
      <c r="A117" s="40" t="s">
        <v>212</v>
      </c>
      <c r="B117" s="60"/>
      <c r="C117" s="59" t="s">
        <v>39</v>
      </c>
      <c r="D117" s="59" t="s">
        <v>43</v>
      </c>
      <c r="E117" s="59" t="s">
        <v>211</v>
      </c>
      <c r="F117" s="45"/>
      <c r="G117" s="64">
        <f>G118</f>
        <v>1232.3999999999999</v>
      </c>
      <c r="H117" s="64">
        <f>H118</f>
        <v>978.3</v>
      </c>
      <c r="I117" s="64">
        <f>I118</f>
        <v>978.3</v>
      </c>
    </row>
    <row r="118" spans="1:9" ht="25.5">
      <c r="A118" s="40" t="s">
        <v>80</v>
      </c>
      <c r="B118" s="60"/>
      <c r="C118" s="59" t="s">
        <v>39</v>
      </c>
      <c r="D118" s="59" t="s">
        <v>43</v>
      </c>
      <c r="E118" s="59" t="s">
        <v>211</v>
      </c>
      <c r="F118" s="45" t="s">
        <v>81</v>
      </c>
      <c r="G118" s="64">
        <f>978.3+254.1</f>
        <v>1232.3999999999999</v>
      </c>
      <c r="H118" s="64">
        <v>978.3</v>
      </c>
      <c r="I118" s="64">
        <v>978.3</v>
      </c>
    </row>
    <row r="119" spans="1:9" ht="38.25">
      <c r="A119" s="86" t="s">
        <v>255</v>
      </c>
      <c r="B119" s="60"/>
      <c r="C119" s="59" t="s">
        <v>39</v>
      </c>
      <c r="D119" s="59" t="s">
        <v>43</v>
      </c>
      <c r="E119" s="59" t="s">
        <v>252</v>
      </c>
      <c r="F119" s="45"/>
      <c r="G119" s="64">
        <f>G120</f>
        <v>1292.1999999999998</v>
      </c>
      <c r="H119" s="64"/>
      <c r="I119" s="64"/>
    </row>
    <row r="120" spans="1:9" ht="38.25">
      <c r="A120" s="86" t="s">
        <v>255</v>
      </c>
      <c r="B120" s="54"/>
      <c r="C120" s="59" t="s">
        <v>39</v>
      </c>
      <c r="D120" s="59" t="s">
        <v>43</v>
      </c>
      <c r="E120" s="59" t="s">
        <v>252</v>
      </c>
      <c r="F120" s="59"/>
      <c r="G120" s="64">
        <f>G121</f>
        <v>1292.1999999999998</v>
      </c>
      <c r="H120" s="64"/>
      <c r="I120" s="64"/>
    </row>
    <row r="121" spans="1:9" ht="25.5">
      <c r="A121" s="89" t="s">
        <v>256</v>
      </c>
      <c r="B121" s="54"/>
      <c r="C121" s="59" t="s">
        <v>39</v>
      </c>
      <c r="D121" s="59" t="s">
        <v>43</v>
      </c>
      <c r="E121" s="59" t="s">
        <v>279</v>
      </c>
      <c r="F121" s="59"/>
      <c r="G121" s="64">
        <f>G122</f>
        <v>1292.1999999999998</v>
      </c>
      <c r="H121" s="64"/>
      <c r="I121" s="64"/>
    </row>
    <row r="122" spans="1:9" ht="63.75">
      <c r="A122" s="86" t="s">
        <v>254</v>
      </c>
      <c r="B122" s="40"/>
      <c r="C122" s="59" t="s">
        <v>39</v>
      </c>
      <c r="D122" s="59" t="s">
        <v>43</v>
      </c>
      <c r="E122" s="59" t="s">
        <v>280</v>
      </c>
      <c r="F122" s="59"/>
      <c r="G122" s="64">
        <f>G123</f>
        <v>1292.1999999999998</v>
      </c>
      <c r="H122" s="64"/>
      <c r="I122" s="64"/>
    </row>
    <row r="123" spans="1:9" ht="25.5">
      <c r="A123" s="86" t="s">
        <v>80</v>
      </c>
      <c r="B123" s="60"/>
      <c r="C123" s="59" t="s">
        <v>39</v>
      </c>
      <c r="D123" s="59" t="s">
        <v>43</v>
      </c>
      <c r="E123" s="59" t="s">
        <v>280</v>
      </c>
      <c r="F123" s="46" t="s">
        <v>81</v>
      </c>
      <c r="G123" s="64">
        <f>1028.8+263.3+0.1</f>
        <v>1292.1999999999998</v>
      </c>
      <c r="H123" s="64"/>
      <c r="I123" s="64"/>
    </row>
    <row r="124" spans="1:9" ht="38.25">
      <c r="A124" s="86" t="s">
        <v>242</v>
      </c>
      <c r="B124" s="60"/>
      <c r="C124" s="59" t="s">
        <v>39</v>
      </c>
      <c r="D124" s="59" t="s">
        <v>43</v>
      </c>
      <c r="E124" s="59" t="s">
        <v>258</v>
      </c>
      <c r="F124" s="46"/>
      <c r="G124" s="64">
        <f>G125</f>
        <v>595.79999999999995</v>
      </c>
      <c r="H124" s="64"/>
      <c r="I124" s="64"/>
    </row>
    <row r="125" spans="1:9" ht="38.25">
      <c r="A125" s="86" t="s">
        <v>242</v>
      </c>
      <c r="B125" s="60"/>
      <c r="C125" s="59" t="s">
        <v>39</v>
      </c>
      <c r="D125" s="59" t="s">
        <v>43</v>
      </c>
      <c r="E125" s="59" t="s">
        <v>240</v>
      </c>
      <c r="F125" s="46"/>
      <c r="G125" s="64">
        <f>G126</f>
        <v>595.79999999999995</v>
      </c>
      <c r="H125" s="64"/>
      <c r="I125" s="64"/>
    </row>
    <row r="126" spans="1:9" ht="25.5">
      <c r="A126" s="89" t="s">
        <v>319</v>
      </c>
      <c r="B126" s="60"/>
      <c r="C126" s="59" t="s">
        <v>39</v>
      </c>
      <c r="D126" s="59" t="s">
        <v>43</v>
      </c>
      <c r="E126" s="59" t="s">
        <v>316</v>
      </c>
      <c r="F126" s="46"/>
      <c r="G126" s="64">
        <f>G127</f>
        <v>595.79999999999995</v>
      </c>
      <c r="H126" s="64"/>
      <c r="I126" s="64"/>
    </row>
    <row r="127" spans="1:9" ht="76.5">
      <c r="A127" s="86" t="s">
        <v>320</v>
      </c>
      <c r="B127" s="60"/>
      <c r="C127" s="59" t="s">
        <v>39</v>
      </c>
      <c r="D127" s="59" t="s">
        <v>43</v>
      </c>
      <c r="E127" s="59" t="s">
        <v>317</v>
      </c>
      <c r="F127" s="46"/>
      <c r="G127" s="64">
        <f>G128</f>
        <v>595.79999999999995</v>
      </c>
      <c r="H127" s="64"/>
      <c r="I127" s="64"/>
    </row>
    <row r="128" spans="1:9" ht="25.5">
      <c r="A128" s="86" t="s">
        <v>80</v>
      </c>
      <c r="B128" s="60"/>
      <c r="C128" s="59" t="s">
        <v>39</v>
      </c>
      <c r="D128" s="59" t="s">
        <v>43</v>
      </c>
      <c r="E128" s="59" t="s">
        <v>317</v>
      </c>
      <c r="F128" s="45" t="s">
        <v>318</v>
      </c>
      <c r="G128" s="64">
        <f>527.9+67.9</f>
        <v>595.79999999999995</v>
      </c>
      <c r="H128" s="64"/>
      <c r="I128" s="64"/>
    </row>
    <row r="129" spans="1:9" hidden="1">
      <c r="A129" s="86"/>
      <c r="B129" s="60"/>
      <c r="C129" s="59"/>
      <c r="D129" s="59"/>
      <c r="E129" s="59"/>
      <c r="F129" s="46"/>
      <c r="G129" s="64"/>
      <c r="H129" s="64"/>
      <c r="I129" s="64"/>
    </row>
    <row r="130" spans="1:9" hidden="1">
      <c r="A130" s="86"/>
      <c r="B130" s="60"/>
      <c r="C130" s="59"/>
      <c r="D130" s="59"/>
      <c r="E130" s="59"/>
      <c r="F130" s="46"/>
      <c r="G130" s="64"/>
      <c r="H130" s="64"/>
      <c r="I130" s="64"/>
    </row>
    <row r="131" spans="1:9">
      <c r="A131" s="47" t="s">
        <v>34</v>
      </c>
      <c r="B131" s="47"/>
      <c r="C131" s="41" t="s">
        <v>39</v>
      </c>
      <c r="D131" s="41" t="s">
        <v>44</v>
      </c>
      <c r="E131" s="41"/>
      <c r="F131" s="41"/>
      <c r="G131" s="44">
        <f t="shared" ref="G131:I132" si="8">G132</f>
        <v>0</v>
      </c>
      <c r="H131" s="44">
        <f t="shared" si="8"/>
        <v>0</v>
      </c>
      <c r="I131" s="44">
        <f t="shared" si="8"/>
        <v>0</v>
      </c>
    </row>
    <row r="132" spans="1:9">
      <c r="A132" s="116" t="s">
        <v>61</v>
      </c>
      <c r="B132" s="47"/>
      <c r="C132" s="41" t="s">
        <v>39</v>
      </c>
      <c r="D132" s="41" t="s">
        <v>44</v>
      </c>
      <c r="E132" s="76" t="s">
        <v>90</v>
      </c>
      <c r="F132" s="41"/>
      <c r="G132" s="44">
        <f t="shared" si="8"/>
        <v>0</v>
      </c>
      <c r="H132" s="44">
        <f t="shared" si="8"/>
        <v>0</v>
      </c>
      <c r="I132" s="44">
        <f t="shared" si="8"/>
        <v>0</v>
      </c>
    </row>
    <row r="133" spans="1:9">
      <c r="A133" s="116" t="s">
        <v>61</v>
      </c>
      <c r="B133" s="47"/>
      <c r="C133" s="41" t="s">
        <v>39</v>
      </c>
      <c r="D133" s="41" t="s">
        <v>44</v>
      </c>
      <c r="E133" s="60" t="s">
        <v>91</v>
      </c>
      <c r="F133" s="41"/>
      <c r="G133" s="44">
        <f>SUM(G134,G136)</f>
        <v>0</v>
      </c>
      <c r="H133" s="44">
        <f>SUM(H134,H136)</f>
        <v>0</v>
      </c>
      <c r="I133" s="44">
        <f>SUM(I134,I136)</f>
        <v>0</v>
      </c>
    </row>
    <row r="134" spans="1:9" ht="22.5" customHeight="1">
      <c r="A134" s="68" t="s">
        <v>24</v>
      </c>
      <c r="B134" s="47"/>
      <c r="C134" s="41" t="s">
        <v>39</v>
      </c>
      <c r="D134" s="41" t="s">
        <v>44</v>
      </c>
      <c r="E134" s="60" t="s">
        <v>108</v>
      </c>
      <c r="F134" s="46"/>
      <c r="G134" s="44">
        <f>SUM(G135)</f>
        <v>0</v>
      </c>
      <c r="H134" s="44">
        <f>SUM(H135)</f>
        <v>0</v>
      </c>
      <c r="I134" s="44">
        <f>SUM(I135)</f>
        <v>0</v>
      </c>
    </row>
    <row r="135" spans="1:9" ht="25.5">
      <c r="A135" s="40" t="s">
        <v>80</v>
      </c>
      <c r="B135" s="68"/>
      <c r="C135" s="41" t="s">
        <v>39</v>
      </c>
      <c r="D135" s="41" t="s">
        <v>44</v>
      </c>
      <c r="E135" s="60" t="s">
        <v>108</v>
      </c>
      <c r="F135" s="46" t="s">
        <v>81</v>
      </c>
      <c r="G135" s="44"/>
      <c r="H135" s="44"/>
      <c r="I135" s="44"/>
    </row>
    <row r="136" spans="1:9">
      <c r="A136" s="116" t="s">
        <v>78</v>
      </c>
      <c r="B136" s="68"/>
      <c r="C136" s="41" t="s">
        <v>39</v>
      </c>
      <c r="D136" s="41" t="s">
        <v>44</v>
      </c>
      <c r="E136" s="60" t="s">
        <v>107</v>
      </c>
      <c r="F136" s="46"/>
      <c r="G136" s="44">
        <f t="shared" ref="G136:I137" si="9">G137</f>
        <v>0</v>
      </c>
      <c r="H136" s="44">
        <f t="shared" si="9"/>
        <v>0</v>
      </c>
      <c r="I136" s="44">
        <f t="shared" si="9"/>
        <v>0</v>
      </c>
    </row>
    <row r="137" spans="1:9">
      <c r="A137" s="68" t="s">
        <v>69</v>
      </c>
      <c r="B137" s="68"/>
      <c r="C137" s="41" t="s">
        <v>39</v>
      </c>
      <c r="D137" s="41" t="s">
        <v>44</v>
      </c>
      <c r="E137" s="60" t="s">
        <v>198</v>
      </c>
      <c r="F137" s="46"/>
      <c r="G137" s="44">
        <f t="shared" si="9"/>
        <v>0</v>
      </c>
      <c r="H137" s="44">
        <f t="shared" si="9"/>
        <v>0</v>
      </c>
      <c r="I137" s="44">
        <f t="shared" si="9"/>
        <v>0</v>
      </c>
    </row>
    <row r="138" spans="1:9" ht="25.5">
      <c r="A138" s="40" t="s">
        <v>80</v>
      </c>
      <c r="B138" s="68"/>
      <c r="C138" s="41" t="s">
        <v>39</v>
      </c>
      <c r="D138" s="41" t="s">
        <v>44</v>
      </c>
      <c r="E138" s="60" t="s">
        <v>198</v>
      </c>
      <c r="F138" s="46" t="s">
        <v>81</v>
      </c>
      <c r="G138" s="44">
        <f>750-750</f>
        <v>0</v>
      </c>
      <c r="H138" s="44">
        <f>750-750</f>
        <v>0</v>
      </c>
      <c r="I138" s="44">
        <f>750-750</f>
        <v>0</v>
      </c>
    </row>
    <row r="139" spans="1:9" ht="12" customHeight="1">
      <c r="A139" s="85" t="s">
        <v>7</v>
      </c>
      <c r="B139" s="32">
        <v>911</v>
      </c>
      <c r="C139" s="70" t="s">
        <v>45</v>
      </c>
      <c r="D139" s="70" t="s">
        <v>37</v>
      </c>
      <c r="E139" s="70"/>
      <c r="F139" s="70"/>
      <c r="G139" s="71">
        <f>SUM(G140,G164,G187,G218)</f>
        <v>37101.1</v>
      </c>
      <c r="H139" s="71">
        <f>SUM(H140,H164,H187,H218)+0.03</f>
        <v>3659.4100000000003</v>
      </c>
      <c r="I139" s="71">
        <f>SUM(I140,I164,I187,I218)</f>
        <v>3743.1800000000003</v>
      </c>
    </row>
    <row r="140" spans="1:9">
      <c r="A140" s="84" t="s">
        <v>21</v>
      </c>
      <c r="B140" s="72"/>
      <c r="C140" s="77" t="s">
        <v>45</v>
      </c>
      <c r="D140" s="77" t="s">
        <v>36</v>
      </c>
      <c r="E140" s="41"/>
      <c r="F140" s="41"/>
      <c r="G140" s="44">
        <f>G149+G157+G141</f>
        <v>19027.2</v>
      </c>
      <c r="H140" s="44">
        <f>H149+H157</f>
        <v>415.98</v>
      </c>
      <c r="I140" s="44">
        <f>I149+I157</f>
        <v>415.98</v>
      </c>
    </row>
    <row r="141" spans="1:9" ht="38.25">
      <c r="A141" s="86" t="s">
        <v>307</v>
      </c>
      <c r="B141" s="72"/>
      <c r="C141" s="46" t="s">
        <v>45</v>
      </c>
      <c r="D141" s="46" t="s">
        <v>36</v>
      </c>
      <c r="E141" s="45" t="s">
        <v>308</v>
      </c>
      <c r="F141" s="41"/>
      <c r="G141" s="44">
        <f>G142</f>
        <v>18533.7</v>
      </c>
      <c r="H141" s="44"/>
      <c r="I141" s="44"/>
    </row>
    <row r="142" spans="1:9" ht="38.25">
      <c r="A142" s="86" t="s">
        <v>307</v>
      </c>
      <c r="B142" s="72"/>
      <c r="C142" s="46" t="s">
        <v>45</v>
      </c>
      <c r="D142" s="46" t="s">
        <v>36</v>
      </c>
      <c r="E142" s="45" t="s">
        <v>309</v>
      </c>
      <c r="F142" s="41"/>
      <c r="G142" s="44">
        <f>G143</f>
        <v>18533.7</v>
      </c>
      <c r="H142" s="44"/>
      <c r="I142" s="44"/>
    </row>
    <row r="143" spans="1:9" ht="25.5">
      <c r="A143" s="86" t="s">
        <v>312</v>
      </c>
      <c r="B143" s="72"/>
      <c r="C143" s="46" t="s">
        <v>45</v>
      </c>
      <c r="D143" s="46" t="s">
        <v>36</v>
      </c>
      <c r="E143" s="45" t="s">
        <v>310</v>
      </c>
      <c r="F143" s="41"/>
      <c r="G143" s="44">
        <f>G144+G146</f>
        <v>18533.7</v>
      </c>
      <c r="H143" s="44"/>
      <c r="I143" s="44"/>
    </row>
    <row r="144" spans="1:9" ht="25.5">
      <c r="A144" s="86" t="s">
        <v>313</v>
      </c>
      <c r="B144" s="72"/>
      <c r="C144" s="46" t="s">
        <v>45</v>
      </c>
      <c r="D144" s="46" t="s">
        <v>36</v>
      </c>
      <c r="E144" s="45" t="s">
        <v>311</v>
      </c>
      <c r="F144" s="41"/>
      <c r="G144" s="44">
        <f>G145</f>
        <v>9577.5</v>
      </c>
      <c r="H144" s="44"/>
      <c r="I144" s="44"/>
    </row>
    <row r="145" spans="1:9">
      <c r="A145" s="89" t="s">
        <v>306</v>
      </c>
      <c r="B145" s="72"/>
      <c r="C145" s="46" t="s">
        <v>45</v>
      </c>
      <c r="D145" s="46" t="s">
        <v>36</v>
      </c>
      <c r="E145" s="45" t="s">
        <v>311</v>
      </c>
      <c r="F145" s="45" t="s">
        <v>305</v>
      </c>
      <c r="G145" s="44">
        <v>9577.5</v>
      </c>
      <c r="H145" s="44"/>
      <c r="I145" s="44"/>
    </row>
    <row r="146" spans="1:9">
      <c r="A146" s="86" t="s">
        <v>315</v>
      </c>
      <c r="B146" s="72"/>
      <c r="C146" s="46" t="s">
        <v>45</v>
      </c>
      <c r="D146" s="46" t="s">
        <v>36</v>
      </c>
      <c r="E146" s="45" t="s">
        <v>314</v>
      </c>
      <c r="F146" s="41"/>
      <c r="G146" s="44">
        <f>G147</f>
        <v>8956.2000000000007</v>
      </c>
      <c r="H146" s="44"/>
      <c r="I146" s="44"/>
    </row>
    <row r="147" spans="1:9">
      <c r="A147" s="89" t="s">
        <v>306</v>
      </c>
      <c r="B147" s="72"/>
      <c r="C147" s="46" t="s">
        <v>45</v>
      </c>
      <c r="D147" s="46" t="s">
        <v>36</v>
      </c>
      <c r="E147" s="45" t="s">
        <v>314</v>
      </c>
      <c r="F147" s="45" t="s">
        <v>305</v>
      </c>
      <c r="G147" s="44">
        <v>8956.2000000000007</v>
      </c>
      <c r="H147" s="44"/>
      <c r="I147" s="44"/>
    </row>
    <row r="148" spans="1:9" ht="53.25" customHeight="1">
      <c r="A148" s="86" t="s">
        <v>260</v>
      </c>
      <c r="B148" s="72"/>
      <c r="C148" s="46" t="s">
        <v>45</v>
      </c>
      <c r="D148" s="46" t="s">
        <v>36</v>
      </c>
      <c r="E148" s="45" t="s">
        <v>178</v>
      </c>
      <c r="F148" s="41"/>
      <c r="G148" s="44">
        <f t="shared" ref="G148:I149" si="10">G149</f>
        <v>259.39999999999998</v>
      </c>
      <c r="H148" s="44">
        <f t="shared" si="10"/>
        <v>187.2</v>
      </c>
      <c r="I148" s="44">
        <f t="shared" si="10"/>
        <v>187.2</v>
      </c>
    </row>
    <row r="149" spans="1:9" ht="53.25" customHeight="1">
      <c r="A149" s="86" t="s">
        <v>260</v>
      </c>
      <c r="B149" s="72"/>
      <c r="C149" s="46" t="s">
        <v>45</v>
      </c>
      <c r="D149" s="46" t="s">
        <v>36</v>
      </c>
      <c r="E149" s="45" t="s">
        <v>179</v>
      </c>
      <c r="F149" s="41"/>
      <c r="G149" s="44">
        <f t="shared" si="10"/>
        <v>259.39999999999998</v>
      </c>
      <c r="H149" s="44">
        <f t="shared" si="10"/>
        <v>187.2</v>
      </c>
      <c r="I149" s="44">
        <f t="shared" si="10"/>
        <v>187.2</v>
      </c>
    </row>
    <row r="150" spans="1:9" ht="25.5">
      <c r="A150" s="86" t="s">
        <v>238</v>
      </c>
      <c r="B150" s="72"/>
      <c r="C150" s="46" t="s">
        <v>45</v>
      </c>
      <c r="D150" s="46" t="s">
        <v>36</v>
      </c>
      <c r="E150" s="45" t="s">
        <v>180</v>
      </c>
      <c r="F150" s="41"/>
      <c r="G150" s="44">
        <f>G152+G153+G156</f>
        <v>259.39999999999998</v>
      </c>
      <c r="H150" s="44">
        <f>H152+H153+H156</f>
        <v>187.2</v>
      </c>
      <c r="I150" s="44">
        <f>I152+I153+I156</f>
        <v>187.2</v>
      </c>
    </row>
    <row r="151" spans="1:9">
      <c r="A151" s="86" t="s">
        <v>110</v>
      </c>
      <c r="B151" s="72"/>
      <c r="C151" s="46" t="s">
        <v>45</v>
      </c>
      <c r="D151" s="46" t="s">
        <v>36</v>
      </c>
      <c r="E151" s="45" t="s">
        <v>181</v>
      </c>
      <c r="F151" s="41"/>
      <c r="G151" s="44">
        <f>G152</f>
        <v>259.39999999999998</v>
      </c>
      <c r="H151" s="44">
        <f>H152</f>
        <v>177.2</v>
      </c>
      <c r="I151" s="44">
        <f>I152</f>
        <v>177.2</v>
      </c>
    </row>
    <row r="152" spans="1:9" ht="25.5">
      <c r="A152" s="86" t="s">
        <v>80</v>
      </c>
      <c r="B152" s="72"/>
      <c r="C152" s="46" t="s">
        <v>45</v>
      </c>
      <c r="D152" s="46" t="s">
        <v>36</v>
      </c>
      <c r="E152" s="45" t="s">
        <v>181</v>
      </c>
      <c r="F152" s="46" t="s">
        <v>81</v>
      </c>
      <c r="G152" s="44">
        <f>177.2+82.2</f>
        <v>259.39999999999998</v>
      </c>
      <c r="H152" s="44">
        <v>177.2</v>
      </c>
      <c r="I152" s="44">
        <v>177.2</v>
      </c>
    </row>
    <row r="153" spans="1:9">
      <c r="A153" s="86" t="s">
        <v>232</v>
      </c>
      <c r="B153" s="72"/>
      <c r="C153" s="46" t="s">
        <v>45</v>
      </c>
      <c r="D153" s="46" t="s">
        <v>36</v>
      </c>
      <c r="E153" s="45" t="s">
        <v>233</v>
      </c>
      <c r="F153" s="46"/>
      <c r="G153" s="44">
        <f>G154</f>
        <v>0</v>
      </c>
      <c r="H153" s="44">
        <f>H154</f>
        <v>0</v>
      </c>
      <c r="I153" s="44">
        <f>I154</f>
        <v>0</v>
      </c>
    </row>
    <row r="154" spans="1:9" ht="25.5">
      <c r="A154" s="86" t="s">
        <v>80</v>
      </c>
      <c r="B154" s="72"/>
      <c r="C154" s="46" t="s">
        <v>45</v>
      </c>
      <c r="D154" s="46" t="s">
        <v>36</v>
      </c>
      <c r="E154" s="45" t="s">
        <v>233</v>
      </c>
      <c r="F154" s="46" t="s">
        <v>81</v>
      </c>
      <c r="G154" s="44"/>
      <c r="H154" s="44"/>
      <c r="I154" s="44"/>
    </row>
    <row r="155" spans="1:9">
      <c r="A155" s="88" t="s">
        <v>175</v>
      </c>
      <c r="B155" s="72"/>
      <c r="C155" s="41" t="s">
        <v>45</v>
      </c>
      <c r="D155" s="41" t="s">
        <v>36</v>
      </c>
      <c r="E155" s="76" t="s">
        <v>261</v>
      </c>
      <c r="F155" s="41"/>
      <c r="G155" s="44">
        <f>G156</f>
        <v>0</v>
      </c>
      <c r="H155" s="44">
        <f>H156</f>
        <v>10</v>
      </c>
      <c r="I155" s="44">
        <f>I156</f>
        <v>10</v>
      </c>
    </row>
    <row r="156" spans="1:9" ht="25.5">
      <c r="A156" s="86" t="s">
        <v>80</v>
      </c>
      <c r="B156" s="72"/>
      <c r="C156" s="41" t="s">
        <v>45</v>
      </c>
      <c r="D156" s="41" t="s">
        <v>36</v>
      </c>
      <c r="E156" s="76" t="s">
        <v>261</v>
      </c>
      <c r="F156" s="46" t="s">
        <v>81</v>
      </c>
      <c r="G156" s="44">
        <v>0</v>
      </c>
      <c r="H156" s="44">
        <f>30-20</f>
        <v>10</v>
      </c>
      <c r="I156" s="44">
        <f>30-20</f>
        <v>10</v>
      </c>
    </row>
    <row r="157" spans="1:9">
      <c r="A157" s="88" t="s">
        <v>61</v>
      </c>
      <c r="B157" s="72"/>
      <c r="C157" s="41" t="s">
        <v>45</v>
      </c>
      <c r="D157" s="41" t="s">
        <v>36</v>
      </c>
      <c r="E157" s="54" t="s">
        <v>90</v>
      </c>
      <c r="F157" s="41"/>
      <c r="G157" s="44">
        <f>SUM(G158)</f>
        <v>234.10000000000002</v>
      </c>
      <c r="H157" s="44">
        <f>SUM(H158)</f>
        <v>228.78</v>
      </c>
      <c r="I157" s="44">
        <f>SUM(I158)</f>
        <v>228.78</v>
      </c>
    </row>
    <row r="158" spans="1:9">
      <c r="A158" s="88" t="s">
        <v>165</v>
      </c>
      <c r="B158" s="72"/>
      <c r="C158" s="41" t="s">
        <v>45</v>
      </c>
      <c r="D158" s="41" t="s">
        <v>36</v>
      </c>
      <c r="E158" s="78" t="s">
        <v>91</v>
      </c>
      <c r="F158" s="41"/>
      <c r="G158" s="44">
        <f>G159</f>
        <v>234.10000000000002</v>
      </c>
      <c r="H158" s="44">
        <f>H159</f>
        <v>228.78</v>
      </c>
      <c r="I158" s="44">
        <f>I159</f>
        <v>228.78</v>
      </c>
    </row>
    <row r="159" spans="1:9">
      <c r="A159" s="88" t="s">
        <v>165</v>
      </c>
      <c r="B159" s="72"/>
      <c r="C159" s="41" t="s">
        <v>45</v>
      </c>
      <c r="D159" s="41" t="s">
        <v>36</v>
      </c>
      <c r="E159" s="78" t="s">
        <v>107</v>
      </c>
      <c r="F159" s="41"/>
      <c r="G159" s="44">
        <f>G161+G163</f>
        <v>234.10000000000002</v>
      </c>
      <c r="H159" s="44">
        <f>H161+H163</f>
        <v>228.78</v>
      </c>
      <c r="I159" s="44">
        <f>I161+I163</f>
        <v>228.78</v>
      </c>
    </row>
    <row r="160" spans="1:9" hidden="1">
      <c r="A160" s="88"/>
      <c r="B160" s="72"/>
      <c r="C160" s="41"/>
      <c r="D160" s="41"/>
      <c r="E160" s="76"/>
      <c r="F160" s="41"/>
      <c r="G160" s="44"/>
      <c r="H160" s="44"/>
      <c r="I160" s="44"/>
    </row>
    <row r="161" spans="1:9" hidden="1">
      <c r="A161" s="86"/>
      <c r="B161" s="72"/>
      <c r="C161" s="41"/>
      <c r="D161" s="41"/>
      <c r="E161" s="76"/>
      <c r="F161" s="46"/>
      <c r="G161" s="44"/>
      <c r="H161" s="44"/>
      <c r="I161" s="44"/>
    </row>
    <row r="162" spans="1:9">
      <c r="A162" s="88" t="s">
        <v>228</v>
      </c>
      <c r="B162" s="72"/>
      <c r="C162" s="41" t="s">
        <v>45</v>
      </c>
      <c r="D162" s="41" t="s">
        <v>36</v>
      </c>
      <c r="E162" s="54" t="s">
        <v>109</v>
      </c>
      <c r="F162" s="46"/>
      <c r="G162" s="44">
        <f>G163</f>
        <v>234.10000000000002</v>
      </c>
      <c r="H162" s="44">
        <f>H163</f>
        <v>228.78</v>
      </c>
      <c r="I162" s="44">
        <f>I163</f>
        <v>228.78</v>
      </c>
    </row>
    <row r="163" spans="1:9" ht="25.5">
      <c r="A163" s="86" t="s">
        <v>80</v>
      </c>
      <c r="B163" s="43"/>
      <c r="C163" s="41" t="s">
        <v>45</v>
      </c>
      <c r="D163" s="41" t="s">
        <v>36</v>
      </c>
      <c r="E163" s="60" t="s">
        <v>109</v>
      </c>
      <c r="F163" s="46" t="s">
        <v>81</v>
      </c>
      <c r="G163" s="44">
        <f>228.8+5.3</f>
        <v>234.10000000000002</v>
      </c>
      <c r="H163" s="44">
        <v>228.78</v>
      </c>
      <c r="I163" s="44">
        <v>228.78</v>
      </c>
    </row>
    <row r="164" spans="1:9">
      <c r="A164" s="84" t="s">
        <v>8</v>
      </c>
      <c r="B164" s="72"/>
      <c r="C164" s="77" t="s">
        <v>45</v>
      </c>
      <c r="D164" s="77" t="s">
        <v>42</v>
      </c>
      <c r="E164" s="41"/>
      <c r="F164" s="41"/>
      <c r="G164" s="44">
        <f>SUM(G171)+G165+G179</f>
        <v>13842.3</v>
      </c>
      <c r="H164" s="44">
        <f>SUM(H171)</f>
        <v>0</v>
      </c>
      <c r="I164" s="44">
        <f>SUM(I171)</f>
        <v>0</v>
      </c>
    </row>
    <row r="165" spans="1:9" ht="51">
      <c r="A165" s="86" t="s">
        <v>284</v>
      </c>
      <c r="B165" s="72"/>
      <c r="C165" s="45" t="s">
        <v>45</v>
      </c>
      <c r="D165" s="45" t="s">
        <v>42</v>
      </c>
      <c r="E165" s="60" t="s">
        <v>286</v>
      </c>
      <c r="F165" s="41"/>
      <c r="G165" s="44">
        <f>G166</f>
        <v>9297</v>
      </c>
      <c r="H165" s="44"/>
      <c r="I165" s="44"/>
    </row>
    <row r="166" spans="1:9" ht="51">
      <c r="A166" s="86" t="s">
        <v>284</v>
      </c>
      <c r="B166" s="72"/>
      <c r="C166" s="45" t="s">
        <v>45</v>
      </c>
      <c r="D166" s="45" t="s">
        <v>42</v>
      </c>
      <c r="E166" s="60" t="s">
        <v>287</v>
      </c>
      <c r="F166" s="41"/>
      <c r="G166" s="44">
        <f>G167</f>
        <v>9297</v>
      </c>
      <c r="H166" s="44"/>
      <c r="I166" s="44"/>
    </row>
    <row r="167" spans="1:9" ht="63.75">
      <c r="A167" s="86" t="s">
        <v>285</v>
      </c>
      <c r="B167" s="72"/>
      <c r="C167" s="45" t="s">
        <v>45</v>
      </c>
      <c r="D167" s="45" t="s">
        <v>42</v>
      </c>
      <c r="E167" s="60" t="s">
        <v>288</v>
      </c>
      <c r="F167" s="41"/>
      <c r="G167" s="44">
        <f>G168</f>
        <v>9297</v>
      </c>
      <c r="H167" s="44"/>
      <c r="I167" s="44"/>
    </row>
    <row r="168" spans="1:9" ht="63.75">
      <c r="A168" s="86" t="s">
        <v>285</v>
      </c>
      <c r="B168" s="72"/>
      <c r="C168" s="45" t="s">
        <v>45</v>
      </c>
      <c r="D168" s="45" t="s">
        <v>42</v>
      </c>
      <c r="E168" s="60" t="s">
        <v>289</v>
      </c>
      <c r="F168" s="41"/>
      <c r="G168" s="44">
        <f>G169</f>
        <v>9297</v>
      </c>
      <c r="H168" s="44"/>
      <c r="I168" s="44"/>
    </row>
    <row r="169" spans="1:9" ht="25.5">
      <c r="A169" s="86" t="s">
        <v>80</v>
      </c>
      <c r="B169" s="72"/>
      <c r="C169" s="45" t="s">
        <v>45</v>
      </c>
      <c r="D169" s="45" t="s">
        <v>42</v>
      </c>
      <c r="E169" s="60" t="s">
        <v>289</v>
      </c>
      <c r="F169" s="46" t="s">
        <v>81</v>
      </c>
      <c r="G169" s="44">
        <v>9297</v>
      </c>
      <c r="H169" s="44"/>
      <c r="I169" s="44"/>
    </row>
    <row r="170" spans="1:9" ht="54" customHeight="1">
      <c r="A170" s="86" t="s">
        <v>260</v>
      </c>
      <c r="B170" s="72"/>
      <c r="C170" s="41" t="s">
        <v>45</v>
      </c>
      <c r="D170" s="41" t="s">
        <v>42</v>
      </c>
      <c r="E170" s="60" t="s">
        <v>178</v>
      </c>
      <c r="F170" s="41"/>
      <c r="G170" s="44">
        <f>G171</f>
        <v>432.4</v>
      </c>
      <c r="H170" s="44">
        <f>H171</f>
        <v>0</v>
      </c>
      <c r="I170" s="44">
        <f>I171</f>
        <v>0</v>
      </c>
    </row>
    <row r="171" spans="1:9" ht="53.25" customHeight="1">
      <c r="A171" s="86" t="s">
        <v>260</v>
      </c>
      <c r="B171" s="72"/>
      <c r="C171" s="41" t="s">
        <v>45</v>
      </c>
      <c r="D171" s="41" t="s">
        <v>42</v>
      </c>
      <c r="E171" s="60" t="s">
        <v>179</v>
      </c>
      <c r="F171" s="41"/>
      <c r="G171" s="44">
        <f>G172+G176</f>
        <v>432.4</v>
      </c>
      <c r="H171" s="44">
        <f>H172+H176</f>
        <v>0</v>
      </c>
      <c r="I171" s="44">
        <f>I172+I176</f>
        <v>0</v>
      </c>
    </row>
    <row r="172" spans="1:9" ht="26.25" customHeight="1">
      <c r="A172" s="86" t="s">
        <v>229</v>
      </c>
      <c r="B172" s="47"/>
      <c r="C172" s="41" t="s">
        <v>45</v>
      </c>
      <c r="D172" s="41" t="s">
        <v>42</v>
      </c>
      <c r="E172" s="60" t="s">
        <v>182</v>
      </c>
      <c r="F172" s="41"/>
      <c r="G172" s="44">
        <f>G173</f>
        <v>393.9</v>
      </c>
      <c r="H172" s="44">
        <f>H174</f>
        <v>0</v>
      </c>
      <c r="I172" s="44">
        <f>I174</f>
        <v>0</v>
      </c>
    </row>
    <row r="173" spans="1:9">
      <c r="A173" s="86" t="s">
        <v>176</v>
      </c>
      <c r="B173" s="47"/>
      <c r="C173" s="41" t="s">
        <v>45</v>
      </c>
      <c r="D173" s="41" t="s">
        <v>42</v>
      </c>
      <c r="E173" s="60" t="s">
        <v>183</v>
      </c>
      <c r="F173" s="46"/>
      <c r="G173" s="44">
        <f>G174+G175</f>
        <v>393.9</v>
      </c>
      <c r="H173" s="44">
        <f>H174</f>
        <v>0</v>
      </c>
      <c r="I173" s="44">
        <f>I174</f>
        <v>0</v>
      </c>
    </row>
    <row r="174" spans="1:9" ht="25.5">
      <c r="A174" s="86" t="s">
        <v>80</v>
      </c>
      <c r="B174" s="72"/>
      <c r="C174" s="41" t="s">
        <v>45</v>
      </c>
      <c r="D174" s="41" t="s">
        <v>42</v>
      </c>
      <c r="E174" s="60" t="s">
        <v>183</v>
      </c>
      <c r="F174" s="41" t="s">
        <v>81</v>
      </c>
      <c r="G174" s="44">
        <f>180.7+50+14+99+40-2.7</f>
        <v>381</v>
      </c>
      <c r="H174" s="44">
        <v>0</v>
      </c>
      <c r="I174" s="44">
        <v>0</v>
      </c>
    </row>
    <row r="175" spans="1:9">
      <c r="A175" s="89" t="s">
        <v>79</v>
      </c>
      <c r="B175" s="72"/>
      <c r="C175" s="41" t="s">
        <v>45</v>
      </c>
      <c r="D175" s="41" t="s">
        <v>42</v>
      </c>
      <c r="E175" s="60" t="s">
        <v>183</v>
      </c>
      <c r="F175" s="45" t="s">
        <v>210</v>
      </c>
      <c r="G175" s="44">
        <f>6.3+6.6</f>
        <v>12.899999999999999</v>
      </c>
      <c r="H175" s="44"/>
      <c r="I175" s="44"/>
    </row>
    <row r="176" spans="1:9">
      <c r="A176" s="86" t="s">
        <v>154</v>
      </c>
      <c r="B176" s="72"/>
      <c r="C176" s="41" t="s">
        <v>45</v>
      </c>
      <c r="D176" s="41" t="s">
        <v>42</v>
      </c>
      <c r="E176" s="60" t="s">
        <v>184</v>
      </c>
      <c r="F176" s="41"/>
      <c r="G176" s="44">
        <f t="shared" ref="G176:I177" si="11">G177</f>
        <v>38.5</v>
      </c>
      <c r="H176" s="44">
        <f t="shared" si="11"/>
        <v>0</v>
      </c>
      <c r="I176" s="44">
        <f t="shared" si="11"/>
        <v>0</v>
      </c>
    </row>
    <row r="177" spans="1:9">
      <c r="A177" s="86" t="s">
        <v>177</v>
      </c>
      <c r="B177" s="72"/>
      <c r="C177" s="41" t="s">
        <v>45</v>
      </c>
      <c r="D177" s="41" t="s">
        <v>42</v>
      </c>
      <c r="E177" s="60" t="s">
        <v>185</v>
      </c>
      <c r="F177" s="41"/>
      <c r="G177" s="44">
        <f t="shared" si="11"/>
        <v>38.5</v>
      </c>
      <c r="H177" s="44">
        <f t="shared" si="11"/>
        <v>0</v>
      </c>
      <c r="I177" s="44">
        <f t="shared" si="11"/>
        <v>0</v>
      </c>
    </row>
    <row r="178" spans="1:9" ht="25.5">
      <c r="A178" s="86" t="s">
        <v>80</v>
      </c>
      <c r="B178" s="72"/>
      <c r="C178" s="41" t="s">
        <v>45</v>
      </c>
      <c r="D178" s="41" t="s">
        <v>42</v>
      </c>
      <c r="E178" s="60" t="s">
        <v>185</v>
      </c>
      <c r="F178" s="41" t="s">
        <v>81</v>
      </c>
      <c r="G178" s="44">
        <f>100-19.7-6.3-35.5</f>
        <v>38.5</v>
      </c>
      <c r="H178" s="44"/>
      <c r="I178" s="44"/>
    </row>
    <row r="179" spans="1:9">
      <c r="A179" s="88" t="s">
        <v>61</v>
      </c>
      <c r="B179" s="72"/>
      <c r="C179" s="46" t="s">
        <v>45</v>
      </c>
      <c r="D179" s="41" t="s">
        <v>42</v>
      </c>
      <c r="E179" s="54" t="s">
        <v>90</v>
      </c>
      <c r="F179" s="41"/>
      <c r="G179" s="130">
        <f>G180</f>
        <v>4112.8999999999996</v>
      </c>
      <c r="H179" s="44"/>
      <c r="I179" s="44"/>
    </row>
    <row r="180" spans="1:9">
      <c r="A180" s="88" t="s">
        <v>165</v>
      </c>
      <c r="B180" s="72"/>
      <c r="C180" s="46" t="s">
        <v>45</v>
      </c>
      <c r="D180" s="41" t="s">
        <v>42</v>
      </c>
      <c r="E180" s="78" t="s">
        <v>91</v>
      </c>
      <c r="F180" s="41"/>
      <c r="G180" s="44">
        <f>G181</f>
        <v>4112.8999999999996</v>
      </c>
      <c r="H180" s="44"/>
      <c r="I180" s="44"/>
    </row>
    <row r="181" spans="1:9">
      <c r="A181" s="88" t="s">
        <v>165</v>
      </c>
      <c r="B181" s="72"/>
      <c r="C181" s="46" t="s">
        <v>45</v>
      </c>
      <c r="D181" s="41" t="s">
        <v>42</v>
      </c>
      <c r="E181" s="78" t="s">
        <v>107</v>
      </c>
      <c r="F181" s="41"/>
      <c r="G181" s="44">
        <f>G182+G184</f>
        <v>4112.8999999999996</v>
      </c>
      <c r="H181" s="44"/>
      <c r="I181" s="44"/>
    </row>
    <row r="182" spans="1:9" ht="38.25">
      <c r="A182" s="86" t="s">
        <v>290</v>
      </c>
      <c r="B182" s="43"/>
      <c r="C182" s="46" t="s">
        <v>45</v>
      </c>
      <c r="D182" s="41" t="s">
        <v>42</v>
      </c>
      <c r="E182" s="76" t="s">
        <v>291</v>
      </c>
      <c r="F182" s="41"/>
      <c r="G182" s="44">
        <f>G183</f>
        <v>3780</v>
      </c>
      <c r="H182" s="44"/>
      <c r="I182" s="44"/>
    </row>
    <row r="183" spans="1:9">
      <c r="A183" s="86" t="s">
        <v>306</v>
      </c>
      <c r="B183" s="43"/>
      <c r="C183" s="46" t="s">
        <v>45</v>
      </c>
      <c r="D183" s="41" t="s">
        <v>42</v>
      </c>
      <c r="E183" s="76" t="s">
        <v>291</v>
      </c>
      <c r="F183" s="80" t="s">
        <v>305</v>
      </c>
      <c r="G183" s="44">
        <v>3780</v>
      </c>
      <c r="H183" s="44"/>
      <c r="I183" s="44"/>
    </row>
    <row r="184" spans="1:9" ht="63" customHeight="1">
      <c r="A184" s="131" t="s">
        <v>301</v>
      </c>
      <c r="B184" s="43"/>
      <c r="C184" s="46" t="s">
        <v>45</v>
      </c>
      <c r="D184" s="41" t="s">
        <v>42</v>
      </c>
      <c r="E184" s="76" t="s">
        <v>302</v>
      </c>
      <c r="F184" s="41"/>
      <c r="G184" s="44">
        <f>G185+G186</f>
        <v>332.9</v>
      </c>
      <c r="H184" s="44"/>
      <c r="I184" s="44"/>
    </row>
    <row r="185" spans="1:9" ht="25.5">
      <c r="A185" s="86" t="s">
        <v>80</v>
      </c>
      <c r="B185" s="43"/>
      <c r="C185" s="46" t="s">
        <v>45</v>
      </c>
      <c r="D185" s="41" t="s">
        <v>42</v>
      </c>
      <c r="E185" s="76" t="s">
        <v>302</v>
      </c>
      <c r="F185" s="41" t="s">
        <v>81</v>
      </c>
      <c r="G185" s="44">
        <f>290</f>
        <v>290</v>
      </c>
      <c r="H185" s="44"/>
      <c r="I185" s="44"/>
    </row>
    <row r="186" spans="1:9">
      <c r="A186" s="89" t="s">
        <v>306</v>
      </c>
      <c r="B186" s="43"/>
      <c r="C186" s="46" t="s">
        <v>45</v>
      </c>
      <c r="D186" s="41" t="s">
        <v>42</v>
      </c>
      <c r="E186" s="76" t="s">
        <v>302</v>
      </c>
      <c r="F186" s="80" t="s">
        <v>305</v>
      </c>
      <c r="G186" s="44">
        <v>42.9</v>
      </c>
      <c r="H186" s="44"/>
      <c r="I186" s="44"/>
    </row>
    <row r="187" spans="1:9">
      <c r="A187" s="84" t="s">
        <v>22</v>
      </c>
      <c r="B187" s="72"/>
      <c r="C187" s="77" t="s">
        <v>45</v>
      </c>
      <c r="D187" s="77" t="s">
        <v>38</v>
      </c>
      <c r="E187" s="46"/>
      <c r="F187" s="46"/>
      <c r="G187" s="75">
        <f>G188+G209</f>
        <v>4196.3999999999996</v>
      </c>
      <c r="H187" s="75">
        <f>H188</f>
        <v>3113.4</v>
      </c>
      <c r="I187" s="75">
        <f>I188</f>
        <v>3197.2000000000003</v>
      </c>
    </row>
    <row r="188" spans="1:9" ht="51.75" customHeight="1">
      <c r="A188" s="86" t="s">
        <v>251</v>
      </c>
      <c r="B188" s="72"/>
      <c r="C188" s="41" t="s">
        <v>45</v>
      </c>
      <c r="D188" s="46" t="s">
        <v>38</v>
      </c>
      <c r="E188" s="60" t="s">
        <v>178</v>
      </c>
      <c r="F188" s="41"/>
      <c r="G188" s="44">
        <f>G190+G193+G198+G201+G204</f>
        <v>3842.0999999999995</v>
      </c>
      <c r="H188" s="44">
        <f>H190+H193+H198+H201+H207</f>
        <v>3113.4</v>
      </c>
      <c r="I188" s="44">
        <f>I190+I193+I198+I201+I207</f>
        <v>3197.2000000000003</v>
      </c>
    </row>
    <row r="189" spans="1:9" ht="51" customHeight="1">
      <c r="A189" s="86" t="s">
        <v>251</v>
      </c>
      <c r="B189" s="72"/>
      <c r="C189" s="41" t="s">
        <v>45</v>
      </c>
      <c r="D189" s="46" t="s">
        <v>38</v>
      </c>
      <c r="E189" s="60" t="s">
        <v>179</v>
      </c>
      <c r="F189" s="41"/>
      <c r="G189" s="44">
        <f>SUM(G191,G199,G194,G202)</f>
        <v>3214.2999999999997</v>
      </c>
      <c r="H189" s="44">
        <f>SUM(H191,H199,H194,H202)</f>
        <v>2994.8</v>
      </c>
      <c r="I189" s="44">
        <f>SUM(I191,I199,I194,I202)</f>
        <v>3197.2000000000003</v>
      </c>
    </row>
    <row r="190" spans="1:9" ht="25.5">
      <c r="A190" s="86" t="s">
        <v>150</v>
      </c>
      <c r="B190" s="72"/>
      <c r="C190" s="46" t="s">
        <v>45</v>
      </c>
      <c r="D190" s="46" t="s">
        <v>38</v>
      </c>
      <c r="E190" s="60" t="s">
        <v>186</v>
      </c>
      <c r="F190" s="41"/>
      <c r="G190" s="44">
        <f t="shared" ref="G190:I191" si="12">G191</f>
        <v>2692.5</v>
      </c>
      <c r="H190" s="44">
        <f t="shared" si="12"/>
        <v>2524.8000000000002</v>
      </c>
      <c r="I190" s="44">
        <f t="shared" si="12"/>
        <v>2524.8000000000002</v>
      </c>
    </row>
    <row r="191" spans="1:9">
      <c r="A191" s="86" t="s">
        <v>70</v>
      </c>
      <c r="B191" s="72"/>
      <c r="C191" s="46" t="s">
        <v>45</v>
      </c>
      <c r="D191" s="46" t="s">
        <v>38</v>
      </c>
      <c r="E191" s="54" t="s">
        <v>187</v>
      </c>
      <c r="F191" s="41"/>
      <c r="G191" s="44">
        <f t="shared" si="12"/>
        <v>2692.5</v>
      </c>
      <c r="H191" s="44">
        <f t="shared" si="12"/>
        <v>2524.8000000000002</v>
      </c>
      <c r="I191" s="44">
        <f t="shared" si="12"/>
        <v>2524.8000000000002</v>
      </c>
    </row>
    <row r="192" spans="1:9" ht="25.5">
      <c r="A192" s="86" t="s">
        <v>80</v>
      </c>
      <c r="B192" s="43"/>
      <c r="C192" s="46" t="s">
        <v>45</v>
      </c>
      <c r="D192" s="46" t="s">
        <v>38</v>
      </c>
      <c r="E192" s="60" t="s">
        <v>187</v>
      </c>
      <c r="F192" s="41" t="s">
        <v>81</v>
      </c>
      <c r="G192" s="44">
        <f>2524.8+167.7</f>
        <v>2692.5</v>
      </c>
      <c r="H192" s="44">
        <v>2524.8000000000002</v>
      </c>
      <c r="I192" s="44">
        <v>2524.8000000000002</v>
      </c>
    </row>
    <row r="193" spans="1:9" ht="25.5">
      <c r="A193" s="86" t="s">
        <v>152</v>
      </c>
      <c r="B193" s="72"/>
      <c r="C193" s="46" t="s">
        <v>45</v>
      </c>
      <c r="D193" s="46" t="s">
        <v>38</v>
      </c>
      <c r="E193" s="60" t="s">
        <v>188</v>
      </c>
      <c r="F193" s="41"/>
      <c r="G193" s="44">
        <f>G195+G196</f>
        <v>476.7</v>
      </c>
      <c r="H193" s="44">
        <f>H195+H196</f>
        <v>320</v>
      </c>
      <c r="I193" s="44">
        <f>I195+I196</f>
        <v>522.4</v>
      </c>
    </row>
    <row r="194" spans="1:9">
      <c r="A194" s="86" t="s">
        <v>72</v>
      </c>
      <c r="B194" s="47"/>
      <c r="C194" s="46" t="s">
        <v>45</v>
      </c>
      <c r="D194" s="46" t="s">
        <v>38</v>
      </c>
      <c r="E194" s="60" t="s">
        <v>189</v>
      </c>
      <c r="F194" s="41"/>
      <c r="G194" s="44">
        <f>SUM(G195)</f>
        <v>476.7</v>
      </c>
      <c r="H194" s="44">
        <f>SUM(H195)</f>
        <v>320</v>
      </c>
      <c r="I194" s="44">
        <f>SUM(I195)</f>
        <v>522.4</v>
      </c>
    </row>
    <row r="195" spans="1:9" ht="25.5">
      <c r="A195" s="86" t="s">
        <v>80</v>
      </c>
      <c r="B195" s="43"/>
      <c r="C195" s="46" t="s">
        <v>45</v>
      </c>
      <c r="D195" s="46" t="s">
        <v>38</v>
      </c>
      <c r="E195" s="60" t="s">
        <v>189</v>
      </c>
      <c r="F195" s="41" t="s">
        <v>81</v>
      </c>
      <c r="G195" s="44">
        <f>300+66.7+110</f>
        <v>476.7</v>
      </c>
      <c r="H195" s="44">
        <v>320</v>
      </c>
      <c r="I195" s="44">
        <v>522.4</v>
      </c>
    </row>
    <row r="196" spans="1:9">
      <c r="A196" s="86" t="s">
        <v>230</v>
      </c>
      <c r="B196" s="43"/>
      <c r="C196" s="46" t="s">
        <v>45</v>
      </c>
      <c r="D196" s="46" t="s">
        <v>38</v>
      </c>
      <c r="E196" s="60" t="s">
        <v>231</v>
      </c>
      <c r="F196" s="41"/>
      <c r="G196" s="44">
        <f>G197</f>
        <v>0</v>
      </c>
      <c r="H196" s="44">
        <f>H197</f>
        <v>0</v>
      </c>
      <c r="I196" s="44">
        <f>I197</f>
        <v>0</v>
      </c>
    </row>
    <row r="197" spans="1:9" ht="25.5">
      <c r="A197" s="86" t="s">
        <v>80</v>
      </c>
      <c r="B197" s="43"/>
      <c r="C197" s="46" t="s">
        <v>45</v>
      </c>
      <c r="D197" s="46" t="s">
        <v>38</v>
      </c>
      <c r="E197" s="60" t="s">
        <v>231</v>
      </c>
      <c r="F197" s="41" t="s">
        <v>81</v>
      </c>
      <c r="G197" s="44">
        <v>0</v>
      </c>
      <c r="H197" s="44">
        <v>0</v>
      </c>
      <c r="I197" s="44">
        <v>0</v>
      </c>
    </row>
    <row r="198" spans="1:9">
      <c r="A198" s="86" t="s">
        <v>151</v>
      </c>
      <c r="B198" s="72"/>
      <c r="C198" s="46" t="s">
        <v>45</v>
      </c>
      <c r="D198" s="46" t="s">
        <v>38</v>
      </c>
      <c r="E198" s="60" t="s">
        <v>190</v>
      </c>
      <c r="F198" s="41"/>
      <c r="G198" s="44">
        <f>G200</f>
        <v>45.1</v>
      </c>
      <c r="H198" s="44">
        <f>H200</f>
        <v>50</v>
      </c>
      <c r="I198" s="44">
        <f>I200</f>
        <v>50</v>
      </c>
    </row>
    <row r="199" spans="1:9">
      <c r="A199" s="88" t="s">
        <v>71</v>
      </c>
      <c r="B199" s="43"/>
      <c r="C199" s="46" t="s">
        <v>45</v>
      </c>
      <c r="D199" s="46" t="s">
        <v>38</v>
      </c>
      <c r="E199" s="60" t="s">
        <v>191</v>
      </c>
      <c r="F199" s="46"/>
      <c r="G199" s="44">
        <f>G200</f>
        <v>45.1</v>
      </c>
      <c r="H199" s="44">
        <f>H200</f>
        <v>50</v>
      </c>
      <c r="I199" s="44">
        <f>I200</f>
        <v>50</v>
      </c>
    </row>
    <row r="200" spans="1:9" ht="25.5">
      <c r="A200" s="86" t="s">
        <v>80</v>
      </c>
      <c r="B200" s="72"/>
      <c r="C200" s="46" t="s">
        <v>45</v>
      </c>
      <c r="D200" s="46" t="s">
        <v>38</v>
      </c>
      <c r="E200" s="60" t="s">
        <v>191</v>
      </c>
      <c r="F200" s="41" t="s">
        <v>81</v>
      </c>
      <c r="G200" s="44">
        <f>50-3.8-1.1</f>
        <v>45.1</v>
      </c>
      <c r="H200" s="44">
        <v>50</v>
      </c>
      <c r="I200" s="44">
        <v>50</v>
      </c>
    </row>
    <row r="201" spans="1:9" ht="18.75" customHeight="1">
      <c r="A201" s="86" t="s">
        <v>153</v>
      </c>
      <c r="B201" s="72"/>
      <c r="C201" s="46" t="s">
        <v>45</v>
      </c>
      <c r="D201" s="46" t="s">
        <v>38</v>
      </c>
      <c r="E201" s="60" t="s">
        <v>192</v>
      </c>
      <c r="F201" s="41"/>
      <c r="G201" s="44">
        <f t="shared" ref="G201:I202" si="13">G202</f>
        <v>0</v>
      </c>
      <c r="H201" s="44">
        <f t="shared" si="13"/>
        <v>100</v>
      </c>
      <c r="I201" s="44">
        <f t="shared" si="13"/>
        <v>100</v>
      </c>
    </row>
    <row r="202" spans="1:9">
      <c r="A202" s="86" t="s">
        <v>73</v>
      </c>
      <c r="B202" s="43"/>
      <c r="C202" s="46" t="s">
        <v>45</v>
      </c>
      <c r="D202" s="46" t="s">
        <v>38</v>
      </c>
      <c r="E202" s="60" t="s">
        <v>193</v>
      </c>
      <c r="F202" s="41"/>
      <c r="G202" s="44">
        <f t="shared" si="13"/>
        <v>0</v>
      </c>
      <c r="H202" s="44">
        <f t="shared" si="13"/>
        <v>100</v>
      </c>
      <c r="I202" s="44">
        <f t="shared" si="13"/>
        <v>100</v>
      </c>
    </row>
    <row r="203" spans="1:9" ht="25.5">
      <c r="A203" s="86" t="s">
        <v>80</v>
      </c>
      <c r="B203" s="43"/>
      <c r="C203" s="46" t="s">
        <v>45</v>
      </c>
      <c r="D203" s="46" t="s">
        <v>38</v>
      </c>
      <c r="E203" s="60" t="s">
        <v>193</v>
      </c>
      <c r="F203" s="41" t="s">
        <v>81</v>
      </c>
      <c r="G203" s="44">
        <f>86-50-36</f>
        <v>0</v>
      </c>
      <c r="H203" s="44">
        <v>100</v>
      </c>
      <c r="I203" s="44">
        <v>100</v>
      </c>
    </row>
    <row r="204" spans="1:9">
      <c r="A204" s="88" t="s">
        <v>61</v>
      </c>
      <c r="B204" s="72"/>
      <c r="C204" s="46" t="s">
        <v>45</v>
      </c>
      <c r="D204" s="46" t="s">
        <v>38</v>
      </c>
      <c r="E204" s="54" t="s">
        <v>90</v>
      </c>
      <c r="F204" s="41"/>
      <c r="G204" s="44">
        <f t="shared" ref="G204:I207" si="14">G205</f>
        <v>627.79999999999995</v>
      </c>
      <c r="H204" s="44">
        <f t="shared" si="14"/>
        <v>118.6</v>
      </c>
      <c r="I204" s="44">
        <f t="shared" si="14"/>
        <v>0</v>
      </c>
    </row>
    <row r="205" spans="1:9">
      <c r="A205" s="88" t="s">
        <v>165</v>
      </c>
      <c r="B205" s="72"/>
      <c r="C205" s="46" t="s">
        <v>45</v>
      </c>
      <c r="D205" s="46" t="s">
        <v>38</v>
      </c>
      <c r="E205" s="78" t="s">
        <v>91</v>
      </c>
      <c r="F205" s="41"/>
      <c r="G205" s="44">
        <f t="shared" si="14"/>
        <v>627.79999999999995</v>
      </c>
      <c r="H205" s="44">
        <f t="shared" si="14"/>
        <v>118.6</v>
      </c>
      <c r="I205" s="44">
        <f t="shared" si="14"/>
        <v>0</v>
      </c>
    </row>
    <row r="206" spans="1:9">
      <c r="A206" s="88" t="s">
        <v>165</v>
      </c>
      <c r="B206" s="72"/>
      <c r="C206" s="46" t="s">
        <v>45</v>
      </c>
      <c r="D206" s="46" t="s">
        <v>38</v>
      </c>
      <c r="E206" s="78" t="s">
        <v>107</v>
      </c>
      <c r="F206" s="41"/>
      <c r="G206" s="44">
        <f t="shared" si="14"/>
        <v>627.79999999999995</v>
      </c>
      <c r="H206" s="44">
        <f t="shared" si="14"/>
        <v>118.6</v>
      </c>
      <c r="I206" s="44">
        <f t="shared" si="14"/>
        <v>0</v>
      </c>
    </row>
    <row r="207" spans="1:9">
      <c r="A207" s="86" t="s">
        <v>72</v>
      </c>
      <c r="B207" s="43"/>
      <c r="C207" s="46" t="s">
        <v>45</v>
      </c>
      <c r="D207" s="46" t="s">
        <v>38</v>
      </c>
      <c r="E207" s="78" t="s">
        <v>262</v>
      </c>
      <c r="F207" s="41"/>
      <c r="G207" s="44">
        <f t="shared" si="14"/>
        <v>627.79999999999995</v>
      </c>
      <c r="H207" s="44">
        <f t="shared" si="14"/>
        <v>118.6</v>
      </c>
      <c r="I207" s="44">
        <f t="shared" si="14"/>
        <v>0</v>
      </c>
    </row>
    <row r="208" spans="1:9" ht="25.5">
      <c r="A208" s="86" t="s">
        <v>80</v>
      </c>
      <c r="B208" s="43"/>
      <c r="C208" s="46" t="s">
        <v>45</v>
      </c>
      <c r="D208" s="46" t="s">
        <v>38</v>
      </c>
      <c r="E208" s="78" t="s">
        <v>262</v>
      </c>
      <c r="F208" s="41" t="s">
        <v>81</v>
      </c>
      <c r="G208" s="44">
        <f>517.8+110</f>
        <v>627.79999999999995</v>
      </c>
      <c r="H208" s="44">
        <v>118.6</v>
      </c>
      <c r="I208" s="44">
        <v>0</v>
      </c>
    </row>
    <row r="209" spans="1:11" ht="38.25">
      <c r="A209" s="40" t="s">
        <v>239</v>
      </c>
      <c r="B209" s="43"/>
      <c r="C209" s="46" t="s">
        <v>45</v>
      </c>
      <c r="D209" s="46" t="s">
        <v>38</v>
      </c>
      <c r="E209" s="59" t="s">
        <v>258</v>
      </c>
      <c r="F209" s="45"/>
      <c r="G209" s="64">
        <f>G210</f>
        <v>354.29999999999995</v>
      </c>
      <c r="H209" s="44"/>
      <c r="I209" s="44"/>
    </row>
    <row r="210" spans="1:11" ht="38.25">
      <c r="A210" s="40" t="s">
        <v>242</v>
      </c>
      <c r="B210" s="43"/>
      <c r="C210" s="46" t="s">
        <v>45</v>
      </c>
      <c r="D210" s="46" t="s">
        <v>38</v>
      </c>
      <c r="E210" s="59" t="s">
        <v>240</v>
      </c>
      <c r="F210" s="59"/>
      <c r="G210" s="64">
        <f>G211+G214</f>
        <v>354.29999999999995</v>
      </c>
      <c r="H210" s="44"/>
      <c r="I210" s="44"/>
    </row>
    <row r="211" spans="1:11" ht="25.5">
      <c r="A211" s="86" t="s">
        <v>322</v>
      </c>
      <c r="B211" s="43"/>
      <c r="C211" s="46" t="s">
        <v>45</v>
      </c>
      <c r="D211" s="46" t="s">
        <v>38</v>
      </c>
      <c r="E211" s="59" t="s">
        <v>241</v>
      </c>
      <c r="F211" s="59"/>
      <c r="G211" s="64">
        <f>G212</f>
        <v>199.1</v>
      </c>
      <c r="H211" s="44"/>
      <c r="I211" s="44"/>
    </row>
    <row r="212" spans="1:11" ht="76.5">
      <c r="A212" s="89" t="s">
        <v>323</v>
      </c>
      <c r="B212" s="43"/>
      <c r="C212" s="46" t="s">
        <v>45</v>
      </c>
      <c r="D212" s="46" t="s">
        <v>38</v>
      </c>
      <c r="E212" s="59" t="s">
        <v>321</v>
      </c>
      <c r="F212" s="59"/>
      <c r="G212" s="64">
        <f>G213</f>
        <v>199.1</v>
      </c>
      <c r="H212" s="44"/>
      <c r="I212" s="44"/>
    </row>
    <row r="213" spans="1:11" ht="25.5">
      <c r="A213" s="86" t="s">
        <v>80</v>
      </c>
      <c r="B213" s="43"/>
      <c r="C213" s="46" t="s">
        <v>45</v>
      </c>
      <c r="D213" s="46" t="s">
        <v>38</v>
      </c>
      <c r="E213" s="59" t="s">
        <v>321</v>
      </c>
      <c r="F213" s="45" t="s">
        <v>81</v>
      </c>
      <c r="G213" s="64">
        <f>176.4+22.7</f>
        <v>199.1</v>
      </c>
      <c r="H213" s="44"/>
      <c r="I213" s="44"/>
    </row>
    <row r="214" spans="1:11" ht="25.5">
      <c r="A214" s="86" t="s">
        <v>322</v>
      </c>
      <c r="B214" s="43"/>
      <c r="C214" s="46" t="s">
        <v>45</v>
      </c>
      <c r="D214" s="46" t="s">
        <v>38</v>
      </c>
      <c r="E214" s="59" t="s">
        <v>316</v>
      </c>
      <c r="F214" s="59"/>
      <c r="G214" s="64">
        <f>G215</f>
        <v>155.19999999999999</v>
      </c>
      <c r="H214" s="44"/>
      <c r="I214" s="44"/>
    </row>
    <row r="215" spans="1:11" ht="76.5">
      <c r="A215" s="89" t="s">
        <v>323</v>
      </c>
      <c r="B215" s="43"/>
      <c r="C215" s="46" t="s">
        <v>45</v>
      </c>
      <c r="D215" s="46" t="s">
        <v>38</v>
      </c>
      <c r="E215" s="59" t="s">
        <v>317</v>
      </c>
      <c r="F215" s="59"/>
      <c r="G215" s="64">
        <f>G216</f>
        <v>155.19999999999999</v>
      </c>
      <c r="H215" s="44"/>
      <c r="I215" s="44"/>
    </row>
    <row r="216" spans="1:11" ht="25.5">
      <c r="A216" s="86" t="s">
        <v>80</v>
      </c>
      <c r="B216" s="43"/>
      <c r="C216" s="46" t="s">
        <v>45</v>
      </c>
      <c r="D216" s="46" t="s">
        <v>38</v>
      </c>
      <c r="E216" s="59" t="s">
        <v>317</v>
      </c>
      <c r="F216" s="45" t="s">
        <v>81</v>
      </c>
      <c r="G216" s="64">
        <f>137.5+17.7</f>
        <v>155.19999999999999</v>
      </c>
      <c r="H216" s="44"/>
      <c r="I216" s="44"/>
    </row>
    <row r="217" spans="1:11" ht="18.75" customHeight="1">
      <c r="A217" s="84" t="s">
        <v>248</v>
      </c>
      <c r="B217" s="43"/>
      <c r="C217" s="70" t="s">
        <v>45</v>
      </c>
      <c r="D217" s="70" t="s">
        <v>45</v>
      </c>
      <c r="E217" s="60"/>
      <c r="F217" s="41"/>
      <c r="G217" s="44"/>
      <c r="H217" s="44"/>
      <c r="I217" s="44"/>
    </row>
    <row r="218" spans="1:11" ht="25.5">
      <c r="A218" s="88" t="s">
        <v>117</v>
      </c>
      <c r="B218" s="43"/>
      <c r="C218" s="45" t="s">
        <v>45</v>
      </c>
      <c r="D218" s="45" t="s">
        <v>45</v>
      </c>
      <c r="E218" s="60" t="s">
        <v>113</v>
      </c>
      <c r="F218" s="38"/>
      <c r="G218" s="30">
        <f>G219</f>
        <v>35.200000000000003</v>
      </c>
      <c r="H218" s="30">
        <f>H219</f>
        <v>130</v>
      </c>
      <c r="I218" s="30">
        <f>I219</f>
        <v>130</v>
      </c>
    </row>
    <row r="219" spans="1:11" ht="38.25">
      <c r="A219" s="89" t="s">
        <v>164</v>
      </c>
      <c r="B219" s="67"/>
      <c r="C219" s="45" t="s">
        <v>45</v>
      </c>
      <c r="D219" s="45" t="s">
        <v>45</v>
      </c>
      <c r="E219" s="60" t="s">
        <v>133</v>
      </c>
      <c r="F219" s="48" t="s">
        <v>15</v>
      </c>
      <c r="G219" s="44">
        <f>SUM(G220)</f>
        <v>35.200000000000003</v>
      </c>
      <c r="H219" s="44">
        <f>SUM(H220)</f>
        <v>130</v>
      </c>
      <c r="I219" s="44">
        <f>SUM(I220)</f>
        <v>130</v>
      </c>
    </row>
    <row r="220" spans="1:11" ht="25.5">
      <c r="A220" s="88" t="s">
        <v>138</v>
      </c>
      <c r="B220" s="43"/>
      <c r="C220" s="45" t="s">
        <v>45</v>
      </c>
      <c r="D220" s="45" t="s">
        <v>45</v>
      </c>
      <c r="E220" s="60" t="s">
        <v>134</v>
      </c>
      <c r="F220" s="48" t="s">
        <v>15</v>
      </c>
      <c r="G220" s="44">
        <f>SUM(G222)</f>
        <v>35.200000000000003</v>
      </c>
      <c r="H220" s="44">
        <f>SUM(H222)</f>
        <v>130</v>
      </c>
      <c r="I220" s="44">
        <f>SUM(I222)</f>
        <v>130</v>
      </c>
    </row>
    <row r="221" spans="1:11" ht="25.5">
      <c r="A221" s="86" t="s">
        <v>140</v>
      </c>
      <c r="B221" s="43"/>
      <c r="C221" s="45" t="s">
        <v>45</v>
      </c>
      <c r="D221" s="45" t="s">
        <v>45</v>
      </c>
      <c r="E221" s="60" t="s">
        <v>139</v>
      </c>
      <c r="F221" s="48"/>
      <c r="G221" s="44">
        <f>G222</f>
        <v>35.200000000000003</v>
      </c>
      <c r="H221" s="44">
        <f>H222</f>
        <v>130</v>
      </c>
      <c r="I221" s="44">
        <f>I222</f>
        <v>130</v>
      </c>
    </row>
    <row r="222" spans="1:11">
      <c r="A222" s="87" t="s">
        <v>141</v>
      </c>
      <c r="B222" s="43"/>
      <c r="C222" s="45" t="s">
        <v>45</v>
      </c>
      <c r="D222" s="45" t="s">
        <v>45</v>
      </c>
      <c r="E222" s="59" t="s">
        <v>137</v>
      </c>
      <c r="F222" s="60">
        <v>110</v>
      </c>
      <c r="G222" s="44">
        <f>130-50-44.8</f>
        <v>35.200000000000003</v>
      </c>
      <c r="H222" s="44">
        <v>130</v>
      </c>
      <c r="I222" s="44">
        <v>130</v>
      </c>
    </row>
    <row r="223" spans="1:11">
      <c r="A223" s="84" t="s">
        <v>14</v>
      </c>
      <c r="B223" s="32">
        <v>911</v>
      </c>
      <c r="C223" s="70" t="s">
        <v>46</v>
      </c>
      <c r="D223" s="70" t="s">
        <v>37</v>
      </c>
      <c r="E223" s="32"/>
      <c r="F223" s="32" t="s">
        <v>15</v>
      </c>
      <c r="G223" s="71">
        <f>SUM(G224,G253)</f>
        <v>5825.2</v>
      </c>
      <c r="H223" s="71">
        <f>SUM(H224,H253)+0.04</f>
        <v>5846.64</v>
      </c>
      <c r="I223" s="71">
        <f>SUM(I224,I253)</f>
        <v>5852.1</v>
      </c>
      <c r="J223" s="117"/>
      <c r="K223" s="117"/>
    </row>
    <row r="224" spans="1:11">
      <c r="A224" s="86" t="s">
        <v>12</v>
      </c>
      <c r="B224" s="43"/>
      <c r="C224" s="41" t="s">
        <v>46</v>
      </c>
      <c r="D224" s="41" t="s">
        <v>36</v>
      </c>
      <c r="E224" s="48"/>
      <c r="F224" s="48" t="s">
        <v>15</v>
      </c>
      <c r="G224" s="44">
        <f>SUM(G225)+G252</f>
        <v>5462.2</v>
      </c>
      <c r="H224" s="44">
        <f>SUM(H225)+H252</f>
        <v>5370.6</v>
      </c>
      <c r="I224" s="44">
        <f>SUM(I225)+I252</f>
        <v>5376.1</v>
      </c>
    </row>
    <row r="225" spans="1:9" ht="25.5">
      <c r="A225" s="88" t="s">
        <v>117</v>
      </c>
      <c r="B225" s="43"/>
      <c r="C225" s="41" t="s">
        <v>46</v>
      </c>
      <c r="D225" s="41" t="s">
        <v>36</v>
      </c>
      <c r="E225" s="60" t="s">
        <v>113</v>
      </c>
      <c r="F225" s="48" t="s">
        <v>15</v>
      </c>
      <c r="G225" s="44">
        <f>G226+G244+G236</f>
        <v>5462.2</v>
      </c>
      <c r="H225" s="44">
        <f>H226+H244+H236</f>
        <v>4764</v>
      </c>
      <c r="I225" s="44">
        <f>I226+I244+I236</f>
        <v>4769.5</v>
      </c>
    </row>
    <row r="226" spans="1:9" ht="25.5">
      <c r="A226" s="88" t="s">
        <v>194</v>
      </c>
      <c r="B226" s="43"/>
      <c r="C226" s="41" t="s">
        <v>46</v>
      </c>
      <c r="D226" s="41" t="s">
        <v>36</v>
      </c>
      <c r="E226" s="60" t="s">
        <v>114</v>
      </c>
      <c r="F226" s="48" t="s">
        <v>15</v>
      </c>
      <c r="G226" s="44">
        <f>G227</f>
        <v>4019.4</v>
      </c>
      <c r="H226" s="44">
        <f>H227</f>
        <v>3518.2999999999997</v>
      </c>
      <c r="I226" s="44">
        <f>I227</f>
        <v>3522.2999999999997</v>
      </c>
    </row>
    <row r="227" spans="1:9">
      <c r="A227" s="88" t="s">
        <v>112</v>
      </c>
      <c r="B227" s="43"/>
      <c r="C227" s="41" t="s">
        <v>46</v>
      </c>
      <c r="D227" s="41" t="s">
        <v>36</v>
      </c>
      <c r="E227" s="60" t="s">
        <v>115</v>
      </c>
      <c r="F227" s="48"/>
      <c r="G227" s="44">
        <f>G228+G232+G235+G230</f>
        <v>4019.4</v>
      </c>
      <c r="H227" s="44">
        <f>H228+H232</f>
        <v>3518.2999999999997</v>
      </c>
      <c r="I227" s="44">
        <f>I228+I232</f>
        <v>3522.2999999999997</v>
      </c>
    </row>
    <row r="228" spans="1:9">
      <c r="A228" s="88" t="s">
        <v>74</v>
      </c>
      <c r="B228" s="43"/>
      <c r="C228" s="41" t="s">
        <v>46</v>
      </c>
      <c r="D228" s="41" t="s">
        <v>36</v>
      </c>
      <c r="E228" s="78" t="s">
        <v>116</v>
      </c>
      <c r="F228" s="48"/>
      <c r="G228" s="44">
        <f>SUM(G229,G231)</f>
        <v>1764.9</v>
      </c>
      <c r="H228" s="44">
        <f>SUM(H229,H231)+H230</f>
        <v>3518.2999999999997</v>
      </c>
      <c r="I228" s="44">
        <f>SUM(I229,I231)+I230</f>
        <v>3522.2999999999997</v>
      </c>
    </row>
    <row r="229" spans="1:9">
      <c r="A229" s="87" t="s">
        <v>141</v>
      </c>
      <c r="B229" s="43"/>
      <c r="C229" s="41" t="s">
        <v>46</v>
      </c>
      <c r="D229" s="41" t="s">
        <v>36</v>
      </c>
      <c r="E229" s="76" t="s">
        <v>116</v>
      </c>
      <c r="F229" s="60">
        <v>110</v>
      </c>
      <c r="G229" s="44">
        <f>993.2+240+300-239</f>
        <v>1294.2</v>
      </c>
      <c r="H229" s="44">
        <f>993.3+240+300</f>
        <v>1533.3</v>
      </c>
      <c r="I229" s="44">
        <f>993.3+240+300</f>
        <v>1533.3</v>
      </c>
    </row>
    <row r="230" spans="1:9">
      <c r="A230" s="87" t="s">
        <v>141</v>
      </c>
      <c r="B230" s="43"/>
      <c r="C230" s="41" t="s">
        <v>46</v>
      </c>
      <c r="D230" s="41" t="s">
        <v>36</v>
      </c>
      <c r="E230" s="76" t="s">
        <v>205</v>
      </c>
      <c r="F230" s="60">
        <v>110</v>
      </c>
      <c r="G230" s="44">
        <f>754.8+227.9+711.9</f>
        <v>1694.6</v>
      </c>
      <c r="H230" s="44">
        <f>754.8+227.9</f>
        <v>982.69999999999993</v>
      </c>
      <c r="I230" s="44">
        <f>754.8+227.9</f>
        <v>982.69999999999993</v>
      </c>
    </row>
    <row r="231" spans="1:9" ht="25.5">
      <c r="A231" s="86" t="s">
        <v>80</v>
      </c>
      <c r="B231" s="43"/>
      <c r="C231" s="41" t="s">
        <v>46</v>
      </c>
      <c r="D231" s="41" t="s">
        <v>36</v>
      </c>
      <c r="E231" s="76" t="s">
        <v>116</v>
      </c>
      <c r="F231" s="41" t="s">
        <v>81</v>
      </c>
      <c r="G231" s="44">
        <f>8.3+224.9+173.6+349.8+40+45+0.2+3-G235+41.3+144.7-0.2</f>
        <v>470.7000000000001</v>
      </c>
      <c r="H231" s="44">
        <f>8.3+224.9+175+502.3+41.7+3.1+46.9+0.1</f>
        <v>1002.3000000000001</v>
      </c>
      <c r="I231" s="44">
        <f>8.3+224.9+176.6+502.3+41.8+3.3+49+0.1</f>
        <v>1006.3</v>
      </c>
    </row>
    <row r="232" spans="1:9" ht="25.5" hidden="1">
      <c r="A232" s="86" t="s">
        <v>206</v>
      </c>
      <c r="B232" s="43"/>
      <c r="C232" s="41" t="s">
        <v>46</v>
      </c>
      <c r="D232" s="41" t="s">
        <v>36</v>
      </c>
      <c r="E232" s="76" t="s">
        <v>205</v>
      </c>
      <c r="F232" s="48"/>
      <c r="G232" s="44">
        <f>G233</f>
        <v>0</v>
      </c>
      <c r="H232" s="44">
        <f>H233</f>
        <v>0</v>
      </c>
      <c r="I232" s="44">
        <f>I233</f>
        <v>0</v>
      </c>
    </row>
    <row r="233" spans="1:9" hidden="1">
      <c r="A233" s="87" t="s">
        <v>141</v>
      </c>
      <c r="B233" s="43"/>
      <c r="C233" s="41" t="s">
        <v>46</v>
      </c>
      <c r="D233" s="41" t="s">
        <v>36</v>
      </c>
      <c r="E233" s="76" t="s">
        <v>205</v>
      </c>
      <c r="F233" s="60">
        <v>110</v>
      </c>
      <c r="G233" s="44"/>
      <c r="H233" s="44"/>
      <c r="I233" s="44"/>
    </row>
    <row r="234" spans="1:9" ht="25.5">
      <c r="A234" s="86" t="s">
        <v>271</v>
      </c>
      <c r="B234" s="43"/>
      <c r="C234" s="41" t="s">
        <v>46</v>
      </c>
      <c r="D234" s="41" t="s">
        <v>36</v>
      </c>
      <c r="E234" s="60" t="s">
        <v>274</v>
      </c>
      <c r="F234" s="60"/>
      <c r="G234" s="44">
        <f>G235</f>
        <v>559.9</v>
      </c>
      <c r="H234" s="44"/>
      <c r="I234" s="44"/>
    </row>
    <row r="235" spans="1:9" ht="25.5">
      <c r="A235" s="86" t="s">
        <v>80</v>
      </c>
      <c r="B235" s="43"/>
      <c r="C235" s="41" t="s">
        <v>46</v>
      </c>
      <c r="D235" s="41" t="s">
        <v>36</v>
      </c>
      <c r="E235" s="60" t="s">
        <v>274</v>
      </c>
      <c r="F235" s="41" t="s">
        <v>81</v>
      </c>
      <c r="G235" s="44">
        <f>522.4-2.5+40</f>
        <v>559.9</v>
      </c>
      <c r="H235" s="44"/>
      <c r="I235" s="44"/>
    </row>
    <row r="236" spans="1:9">
      <c r="A236" s="88" t="s">
        <v>234</v>
      </c>
      <c r="B236" s="43"/>
      <c r="C236" s="41" t="s">
        <v>46</v>
      </c>
      <c r="D236" s="41" t="s">
        <v>36</v>
      </c>
      <c r="E236" s="76" t="s">
        <v>249</v>
      </c>
      <c r="F236" s="60"/>
      <c r="G236" s="44">
        <f t="shared" ref="G236:I237" si="15">G237</f>
        <v>645.29999999999995</v>
      </c>
      <c r="H236" s="44">
        <f t="shared" si="15"/>
        <v>632.6</v>
      </c>
      <c r="I236" s="44">
        <f t="shared" si="15"/>
        <v>632.6</v>
      </c>
    </row>
    <row r="237" spans="1:9">
      <c r="A237" s="88" t="s">
        <v>235</v>
      </c>
      <c r="B237" s="43"/>
      <c r="C237" s="41" t="s">
        <v>46</v>
      </c>
      <c r="D237" s="41" t="s">
        <v>36</v>
      </c>
      <c r="E237" s="76" t="s">
        <v>277</v>
      </c>
      <c r="F237" s="60"/>
      <c r="G237" s="44">
        <f>G238+G242</f>
        <v>645.29999999999995</v>
      </c>
      <c r="H237" s="44">
        <f t="shared" si="15"/>
        <v>632.6</v>
      </c>
      <c r="I237" s="44">
        <f t="shared" si="15"/>
        <v>632.6</v>
      </c>
    </row>
    <row r="238" spans="1:9">
      <c r="A238" s="88" t="s">
        <v>236</v>
      </c>
      <c r="B238" s="43"/>
      <c r="C238" s="41" t="s">
        <v>46</v>
      </c>
      <c r="D238" s="41" t="s">
        <v>36</v>
      </c>
      <c r="E238" s="76" t="s">
        <v>237</v>
      </c>
      <c r="F238" s="60"/>
      <c r="G238" s="44">
        <f>G239+G241+G240</f>
        <v>413</v>
      </c>
      <c r="H238" s="44">
        <f>H239+H241+H240</f>
        <v>632.6</v>
      </c>
      <c r="I238" s="44">
        <f>I239+I241+I240</f>
        <v>632.6</v>
      </c>
    </row>
    <row r="239" spans="1:9">
      <c r="A239" s="87" t="s">
        <v>141</v>
      </c>
      <c r="B239" s="43"/>
      <c r="C239" s="41" t="s">
        <v>46</v>
      </c>
      <c r="D239" s="41" t="s">
        <v>36</v>
      </c>
      <c r="E239" s="76" t="s">
        <v>237</v>
      </c>
      <c r="F239" s="60">
        <v>110</v>
      </c>
      <c r="G239" s="79">
        <f>106.2+32.1</f>
        <v>138.30000000000001</v>
      </c>
      <c r="H239" s="79">
        <f>106.2+32.1</f>
        <v>138.30000000000001</v>
      </c>
      <c r="I239" s="79">
        <f>106.2+32.1</f>
        <v>138.30000000000001</v>
      </c>
    </row>
    <row r="240" spans="1:9">
      <c r="A240" s="87" t="s">
        <v>141</v>
      </c>
      <c r="B240" s="43"/>
      <c r="C240" s="41" t="s">
        <v>46</v>
      </c>
      <c r="D240" s="41" t="s">
        <v>36</v>
      </c>
      <c r="E240" s="76" t="s">
        <v>244</v>
      </c>
      <c r="F240" s="60">
        <v>110</v>
      </c>
      <c r="G240" s="44">
        <f>17.6+58.5</f>
        <v>76.099999999999994</v>
      </c>
      <c r="H240" s="44">
        <f>17.6+58.4</f>
        <v>76</v>
      </c>
      <c r="I240" s="44">
        <f>17.6+58.4</f>
        <v>76</v>
      </c>
    </row>
    <row r="241" spans="1:9" ht="25.5">
      <c r="A241" s="86" t="s">
        <v>80</v>
      </c>
      <c r="B241" s="43"/>
      <c r="C241" s="41" t="s">
        <v>46</v>
      </c>
      <c r="D241" s="41" t="s">
        <v>36</v>
      </c>
      <c r="E241" s="76" t="s">
        <v>237</v>
      </c>
      <c r="F241" s="41" t="s">
        <v>81</v>
      </c>
      <c r="G241" s="44">
        <f>90+100+228.3-G242+12.6</f>
        <v>198.6</v>
      </c>
      <c r="H241" s="44">
        <f>90+100+228.3</f>
        <v>418.3</v>
      </c>
      <c r="I241" s="44">
        <f>90+100+228.3</f>
        <v>418.3</v>
      </c>
    </row>
    <row r="242" spans="1:9" ht="25.5">
      <c r="A242" s="86" t="s">
        <v>271</v>
      </c>
      <c r="B242" s="43"/>
      <c r="C242" s="41" t="s">
        <v>46</v>
      </c>
      <c r="D242" s="41" t="s">
        <v>36</v>
      </c>
      <c r="E242" s="60" t="s">
        <v>275</v>
      </c>
      <c r="F242" s="60"/>
      <c r="G242" s="44">
        <f>G243</f>
        <v>232.3</v>
      </c>
      <c r="H242" s="44"/>
      <c r="I242" s="44"/>
    </row>
    <row r="243" spans="1:9" ht="25.5">
      <c r="A243" s="86" t="s">
        <v>80</v>
      </c>
      <c r="B243" s="43"/>
      <c r="C243" s="41" t="s">
        <v>46</v>
      </c>
      <c r="D243" s="41" t="s">
        <v>36</v>
      </c>
      <c r="E243" s="60" t="s">
        <v>275</v>
      </c>
      <c r="F243" s="41" t="s">
        <v>81</v>
      </c>
      <c r="G243" s="44">
        <f>272.3-40</f>
        <v>232.3</v>
      </c>
      <c r="H243" s="44"/>
      <c r="I243" s="44"/>
    </row>
    <row r="244" spans="1:9" ht="38.25">
      <c r="A244" s="88" t="s">
        <v>195</v>
      </c>
      <c r="B244" s="43"/>
      <c r="C244" s="41" t="s">
        <v>46</v>
      </c>
      <c r="D244" s="41" t="s">
        <v>36</v>
      </c>
      <c r="E244" s="60" t="s">
        <v>118</v>
      </c>
      <c r="F244" s="48"/>
      <c r="G244" s="44">
        <f t="shared" ref="G244:I245" si="16">G245</f>
        <v>797.5</v>
      </c>
      <c r="H244" s="44">
        <f t="shared" si="16"/>
        <v>613.1</v>
      </c>
      <c r="I244" s="44">
        <f t="shared" si="16"/>
        <v>614.6</v>
      </c>
    </row>
    <row r="245" spans="1:9">
      <c r="A245" s="88" t="s">
        <v>119</v>
      </c>
      <c r="B245" s="43"/>
      <c r="C245" s="41" t="s">
        <v>46</v>
      </c>
      <c r="D245" s="41" t="s">
        <v>36</v>
      </c>
      <c r="E245" s="60" t="s">
        <v>120</v>
      </c>
      <c r="F245" s="48"/>
      <c r="G245" s="44">
        <f>G246+G250</f>
        <v>797.5</v>
      </c>
      <c r="H245" s="44">
        <f t="shared" si="16"/>
        <v>613.1</v>
      </c>
      <c r="I245" s="44">
        <f t="shared" si="16"/>
        <v>614.6</v>
      </c>
    </row>
    <row r="246" spans="1:9">
      <c r="A246" s="88" t="s">
        <v>75</v>
      </c>
      <c r="B246" s="43"/>
      <c r="C246" s="41" t="s">
        <v>46</v>
      </c>
      <c r="D246" s="41" t="s">
        <v>36</v>
      </c>
      <c r="E246" s="60" t="s">
        <v>121</v>
      </c>
      <c r="F246" s="48"/>
      <c r="G246" s="44">
        <f>SUM(G247:G249)</f>
        <v>628.70000000000005</v>
      </c>
      <c r="H246" s="44">
        <f>SUM(H247:H249)</f>
        <v>613.1</v>
      </c>
      <c r="I246" s="44">
        <f>SUM(I247:I249)</f>
        <v>614.6</v>
      </c>
    </row>
    <row r="247" spans="1:9">
      <c r="A247" s="87" t="s">
        <v>141</v>
      </c>
      <c r="B247" s="43"/>
      <c r="C247" s="41" t="s">
        <v>46</v>
      </c>
      <c r="D247" s="41" t="s">
        <v>36</v>
      </c>
      <c r="E247" s="60" t="s">
        <v>121</v>
      </c>
      <c r="F247" s="60">
        <v>110</v>
      </c>
      <c r="G247" s="79">
        <f>212.4+64.1+0.1</f>
        <v>276.60000000000002</v>
      </c>
      <c r="H247" s="79">
        <f>212.4+64.1</f>
        <v>276.5</v>
      </c>
      <c r="I247" s="79">
        <v>276.60000000000002</v>
      </c>
    </row>
    <row r="248" spans="1:9">
      <c r="A248" s="87" t="s">
        <v>141</v>
      </c>
      <c r="B248" s="43"/>
      <c r="C248" s="41" t="s">
        <v>46</v>
      </c>
      <c r="D248" s="41" t="s">
        <v>36</v>
      </c>
      <c r="E248" s="60" t="s">
        <v>245</v>
      </c>
      <c r="F248" s="60">
        <v>110</v>
      </c>
      <c r="G248" s="44">
        <f>95.6+28.9+178</f>
        <v>302.5</v>
      </c>
      <c r="H248" s="44">
        <f>95.6+28.9</f>
        <v>124.5</v>
      </c>
      <c r="I248" s="44">
        <f>95.6+28.9</f>
        <v>124.5</v>
      </c>
    </row>
    <row r="249" spans="1:9" ht="25.5">
      <c r="A249" s="86" t="s">
        <v>80</v>
      </c>
      <c r="B249" s="43"/>
      <c r="C249" s="45" t="s">
        <v>46</v>
      </c>
      <c r="D249" s="41" t="s">
        <v>36</v>
      </c>
      <c r="E249" s="60" t="s">
        <v>121</v>
      </c>
      <c r="F249" s="41" t="s">
        <v>81</v>
      </c>
      <c r="G249" s="44">
        <f>7.9+46.7+1+70.9+64+4-G250+23.9</f>
        <v>49.599999999999987</v>
      </c>
      <c r="H249" s="44">
        <f>7.9+7+46.1+1+71.2+64.9+14</f>
        <v>212.1</v>
      </c>
      <c r="I249" s="44">
        <f>7.9+7+46.1+1+71.5+66+14</f>
        <v>213.5</v>
      </c>
    </row>
    <row r="250" spans="1:9" ht="25.5">
      <c r="A250" s="86" t="s">
        <v>271</v>
      </c>
      <c r="B250" s="43"/>
      <c r="C250" s="41" t="s">
        <v>46</v>
      </c>
      <c r="D250" s="41" t="s">
        <v>36</v>
      </c>
      <c r="E250" s="60" t="s">
        <v>276</v>
      </c>
      <c r="F250" s="60"/>
      <c r="G250" s="44">
        <f>G251</f>
        <v>168.8</v>
      </c>
      <c r="H250" s="44"/>
      <c r="I250" s="44"/>
    </row>
    <row r="251" spans="1:9" ht="25.5">
      <c r="A251" s="86" t="s">
        <v>80</v>
      </c>
      <c r="B251" s="43"/>
      <c r="C251" s="41" t="s">
        <v>46</v>
      </c>
      <c r="D251" s="41" t="s">
        <v>36</v>
      </c>
      <c r="E251" s="60" t="s">
        <v>276</v>
      </c>
      <c r="F251" s="41" t="s">
        <v>81</v>
      </c>
      <c r="G251" s="44">
        <v>168.8</v>
      </c>
      <c r="H251" s="44"/>
      <c r="I251" s="44"/>
    </row>
    <row r="252" spans="1:9">
      <c r="A252" s="87" t="s">
        <v>141</v>
      </c>
      <c r="B252" s="43"/>
      <c r="C252" s="45" t="s">
        <v>46</v>
      </c>
      <c r="D252" s="41" t="s">
        <v>36</v>
      </c>
      <c r="E252" s="60" t="s">
        <v>272</v>
      </c>
      <c r="F252" s="60">
        <v>110</v>
      </c>
      <c r="G252" s="44"/>
      <c r="H252" s="44">
        <v>606.6</v>
      </c>
      <c r="I252" s="44">
        <v>606.6</v>
      </c>
    </row>
    <row r="253" spans="1:9" ht="25.5">
      <c r="A253" s="88" t="s">
        <v>122</v>
      </c>
      <c r="B253" s="47"/>
      <c r="C253" s="41" t="s">
        <v>46</v>
      </c>
      <c r="D253" s="80" t="s">
        <v>39</v>
      </c>
      <c r="E253" s="48"/>
      <c r="F253" s="48" t="s">
        <v>15</v>
      </c>
      <c r="G253" s="44">
        <f>G255+G259+G264</f>
        <v>363</v>
      </c>
      <c r="H253" s="44">
        <f>H255+H259+H264</f>
        <v>476</v>
      </c>
      <c r="I253" s="44">
        <f>I255+I259+I264</f>
        <v>476</v>
      </c>
    </row>
    <row r="254" spans="1:9" ht="25.5">
      <c r="A254" s="88" t="s">
        <v>117</v>
      </c>
      <c r="B254" s="43"/>
      <c r="C254" s="41" t="s">
        <v>46</v>
      </c>
      <c r="D254" s="80" t="s">
        <v>39</v>
      </c>
      <c r="E254" s="60" t="s">
        <v>113</v>
      </c>
      <c r="F254" s="48"/>
      <c r="G254" s="44">
        <f>G255</f>
        <v>0</v>
      </c>
      <c r="H254" s="44">
        <f>H255</f>
        <v>16</v>
      </c>
      <c r="I254" s="44">
        <f>I255</f>
        <v>16</v>
      </c>
    </row>
    <row r="255" spans="1:9" ht="39" customHeight="1">
      <c r="A255" s="89" t="s">
        <v>136</v>
      </c>
      <c r="B255" s="67"/>
      <c r="C255" s="41" t="s">
        <v>46</v>
      </c>
      <c r="D255" s="41" t="s">
        <v>39</v>
      </c>
      <c r="E255" s="60" t="s">
        <v>133</v>
      </c>
      <c r="F255" s="48" t="s">
        <v>15</v>
      </c>
      <c r="G255" s="44">
        <f>SUM(G256)</f>
        <v>0</v>
      </c>
      <c r="H255" s="44">
        <f>SUM(H256)</f>
        <v>16</v>
      </c>
      <c r="I255" s="44">
        <f>SUM(I256)</f>
        <v>16</v>
      </c>
    </row>
    <row r="256" spans="1:9" ht="15" customHeight="1">
      <c r="A256" s="89" t="s">
        <v>126</v>
      </c>
      <c r="B256" s="43"/>
      <c r="C256" s="41" t="s">
        <v>46</v>
      </c>
      <c r="D256" s="41" t="s">
        <v>39</v>
      </c>
      <c r="E256" s="60" t="s">
        <v>134</v>
      </c>
      <c r="F256" s="48" t="s">
        <v>15</v>
      </c>
      <c r="G256" s="44">
        <f>SUM(G258)</f>
        <v>0</v>
      </c>
      <c r="H256" s="44">
        <f>SUM(H258)</f>
        <v>16</v>
      </c>
      <c r="I256" s="44">
        <f>SUM(I258)</f>
        <v>16</v>
      </c>
    </row>
    <row r="257" spans="1:9" ht="15.75" customHeight="1">
      <c r="A257" s="88" t="s">
        <v>76</v>
      </c>
      <c r="B257" s="43"/>
      <c r="C257" s="41" t="s">
        <v>46</v>
      </c>
      <c r="D257" s="41" t="s">
        <v>39</v>
      </c>
      <c r="E257" s="60" t="s">
        <v>135</v>
      </c>
      <c r="F257" s="48"/>
      <c r="G257" s="44">
        <f>G258</f>
        <v>0</v>
      </c>
      <c r="H257" s="44">
        <f>H258</f>
        <v>16</v>
      </c>
      <c r="I257" s="44">
        <f>I258</f>
        <v>16</v>
      </c>
    </row>
    <row r="258" spans="1:9" ht="27.75" customHeight="1">
      <c r="A258" s="86" t="s">
        <v>80</v>
      </c>
      <c r="B258" s="43"/>
      <c r="C258" s="41" t="s">
        <v>46</v>
      </c>
      <c r="D258" s="41" t="s">
        <v>39</v>
      </c>
      <c r="E258" s="60" t="s">
        <v>135</v>
      </c>
      <c r="F258" s="41" t="s">
        <v>81</v>
      </c>
      <c r="G258" s="44">
        <v>0</v>
      </c>
      <c r="H258" s="44">
        <v>16</v>
      </c>
      <c r="I258" s="44">
        <v>16</v>
      </c>
    </row>
    <row r="259" spans="1:9" ht="54" customHeight="1">
      <c r="A259" s="89" t="s">
        <v>196</v>
      </c>
      <c r="B259" s="67"/>
      <c r="C259" s="41" t="s">
        <v>46</v>
      </c>
      <c r="D259" s="41" t="s">
        <v>39</v>
      </c>
      <c r="E259" s="60" t="s">
        <v>123</v>
      </c>
      <c r="F259" s="48" t="s">
        <v>15</v>
      </c>
      <c r="G259" s="44">
        <f t="shared" ref="G259:I260" si="17">G260</f>
        <v>363</v>
      </c>
      <c r="H259" s="44">
        <f t="shared" si="17"/>
        <v>460</v>
      </c>
      <c r="I259" s="44">
        <f t="shared" si="17"/>
        <v>460</v>
      </c>
    </row>
    <row r="260" spans="1:9">
      <c r="A260" s="88" t="s">
        <v>126</v>
      </c>
      <c r="B260" s="43"/>
      <c r="C260" s="41" t="s">
        <v>46</v>
      </c>
      <c r="D260" s="41" t="s">
        <v>39</v>
      </c>
      <c r="E260" s="60" t="s">
        <v>124</v>
      </c>
      <c r="F260" s="48" t="s">
        <v>15</v>
      </c>
      <c r="G260" s="44">
        <f t="shared" si="17"/>
        <v>363</v>
      </c>
      <c r="H260" s="44">
        <f t="shared" si="17"/>
        <v>460</v>
      </c>
      <c r="I260" s="44">
        <f t="shared" si="17"/>
        <v>460</v>
      </c>
    </row>
    <row r="261" spans="1:9">
      <c r="A261" s="88" t="s">
        <v>76</v>
      </c>
      <c r="B261" s="43"/>
      <c r="C261" s="41" t="s">
        <v>46</v>
      </c>
      <c r="D261" s="41" t="s">
        <v>39</v>
      </c>
      <c r="E261" s="60" t="s">
        <v>125</v>
      </c>
      <c r="F261" s="48"/>
      <c r="G261" s="44">
        <f>G262+G263</f>
        <v>363</v>
      </c>
      <c r="H261" s="44">
        <f>H262+H263</f>
        <v>460</v>
      </c>
      <c r="I261" s="44">
        <f>I262+I263</f>
        <v>460</v>
      </c>
    </row>
    <row r="262" spans="1:9" ht="25.5">
      <c r="A262" s="86" t="s">
        <v>80</v>
      </c>
      <c r="B262" s="43"/>
      <c r="C262" s="41" t="s">
        <v>46</v>
      </c>
      <c r="D262" s="41" t="s">
        <v>39</v>
      </c>
      <c r="E262" s="60" t="s">
        <v>125</v>
      </c>
      <c r="F262" s="41" t="s">
        <v>81</v>
      </c>
      <c r="G262" s="44">
        <f>460-150+53</f>
        <v>363</v>
      </c>
      <c r="H262" s="44">
        <v>460</v>
      </c>
      <c r="I262" s="44">
        <v>460</v>
      </c>
    </row>
    <row r="263" spans="1:9">
      <c r="A263" s="89" t="s">
        <v>79</v>
      </c>
      <c r="B263" s="43"/>
      <c r="C263" s="41" t="s">
        <v>46</v>
      </c>
      <c r="D263" s="41" t="s">
        <v>39</v>
      </c>
      <c r="E263" s="60" t="s">
        <v>125</v>
      </c>
      <c r="F263" s="45" t="s">
        <v>210</v>
      </c>
      <c r="G263" s="44"/>
      <c r="H263" s="44"/>
      <c r="I263" s="44"/>
    </row>
    <row r="264" spans="1:9" hidden="1">
      <c r="A264" s="88" t="s">
        <v>61</v>
      </c>
      <c r="B264" s="47"/>
      <c r="C264" s="45" t="s">
        <v>46</v>
      </c>
      <c r="D264" s="41" t="s">
        <v>36</v>
      </c>
      <c r="E264" s="54" t="s">
        <v>90</v>
      </c>
      <c r="F264" s="41"/>
      <c r="G264" s="44">
        <f t="shared" ref="G264:I267" si="18">G265</f>
        <v>0</v>
      </c>
      <c r="H264" s="44">
        <f t="shared" si="18"/>
        <v>0</v>
      </c>
      <c r="I264" s="44">
        <f t="shared" si="18"/>
        <v>0</v>
      </c>
    </row>
    <row r="265" spans="1:9" hidden="1">
      <c r="A265" s="88" t="s">
        <v>61</v>
      </c>
      <c r="B265" s="47"/>
      <c r="C265" s="45" t="s">
        <v>46</v>
      </c>
      <c r="D265" s="41" t="s">
        <v>36</v>
      </c>
      <c r="E265" s="54" t="s">
        <v>91</v>
      </c>
      <c r="F265" s="41"/>
      <c r="G265" s="44">
        <f t="shared" si="18"/>
        <v>0</v>
      </c>
      <c r="H265" s="44">
        <f t="shared" si="18"/>
        <v>0</v>
      </c>
      <c r="I265" s="44">
        <f t="shared" si="18"/>
        <v>0</v>
      </c>
    </row>
    <row r="266" spans="1:9" hidden="1">
      <c r="A266" s="88" t="s">
        <v>165</v>
      </c>
      <c r="B266" s="47"/>
      <c r="C266" s="45" t="s">
        <v>46</v>
      </c>
      <c r="D266" s="41" t="s">
        <v>36</v>
      </c>
      <c r="E266" s="60" t="s">
        <v>107</v>
      </c>
      <c r="F266" s="41"/>
      <c r="G266" s="44">
        <f t="shared" si="18"/>
        <v>0</v>
      </c>
      <c r="H266" s="44">
        <f t="shared" si="18"/>
        <v>0</v>
      </c>
      <c r="I266" s="44">
        <f t="shared" si="18"/>
        <v>0</v>
      </c>
    </row>
    <row r="267" spans="1:9" hidden="1">
      <c r="A267" s="88" t="s">
        <v>76</v>
      </c>
      <c r="B267" s="43"/>
      <c r="C267" s="41" t="s">
        <v>46</v>
      </c>
      <c r="D267" s="41" t="s">
        <v>39</v>
      </c>
      <c r="E267" s="60" t="s">
        <v>214</v>
      </c>
      <c r="F267" s="48"/>
      <c r="G267" s="44">
        <f t="shared" si="18"/>
        <v>0</v>
      </c>
      <c r="H267" s="44">
        <f t="shared" si="18"/>
        <v>0</v>
      </c>
      <c r="I267" s="44">
        <f t="shared" si="18"/>
        <v>0</v>
      </c>
    </row>
    <row r="268" spans="1:9" ht="25.5" hidden="1">
      <c r="A268" s="86" t="s">
        <v>80</v>
      </c>
      <c r="B268" s="43"/>
      <c r="C268" s="41" t="s">
        <v>46</v>
      </c>
      <c r="D268" s="41" t="s">
        <v>39</v>
      </c>
      <c r="E268" s="60" t="s">
        <v>214</v>
      </c>
      <c r="F268" s="41" t="s">
        <v>81</v>
      </c>
      <c r="G268" s="44"/>
      <c r="H268" s="44"/>
      <c r="I268" s="44"/>
    </row>
    <row r="269" spans="1:9">
      <c r="A269" s="90" t="s">
        <v>28</v>
      </c>
      <c r="B269" s="32">
        <v>911</v>
      </c>
      <c r="C269" s="70" t="s">
        <v>47</v>
      </c>
      <c r="D269" s="70" t="s">
        <v>37</v>
      </c>
      <c r="E269" s="70"/>
      <c r="F269" s="70"/>
      <c r="G269" s="71">
        <f>G270+G276</f>
        <v>3319.5</v>
      </c>
      <c r="H269" s="71">
        <f t="shared" ref="H269:I272" si="19">H270</f>
        <v>1309.8</v>
      </c>
      <c r="I269" s="71">
        <f t="shared" si="19"/>
        <v>1309.8</v>
      </c>
    </row>
    <row r="270" spans="1:9">
      <c r="A270" s="86" t="s">
        <v>25</v>
      </c>
      <c r="B270" s="72"/>
      <c r="C270" s="41" t="s">
        <v>47</v>
      </c>
      <c r="D270" s="41" t="s">
        <v>36</v>
      </c>
      <c r="E270" s="41"/>
      <c r="F270" s="41"/>
      <c r="G270" s="44">
        <f>G271</f>
        <v>1209.8</v>
      </c>
      <c r="H270" s="44">
        <f t="shared" si="19"/>
        <v>1309.8</v>
      </c>
      <c r="I270" s="44">
        <f t="shared" si="19"/>
        <v>1309.8</v>
      </c>
    </row>
    <row r="271" spans="1:9">
      <c r="A271" s="88" t="s">
        <v>61</v>
      </c>
      <c r="B271" s="47"/>
      <c r="C271" s="41" t="s">
        <v>47</v>
      </c>
      <c r="D271" s="41" t="s">
        <v>36</v>
      </c>
      <c r="E271" s="54" t="s">
        <v>90</v>
      </c>
      <c r="F271" s="41"/>
      <c r="G271" s="44">
        <f>G272</f>
        <v>1209.8</v>
      </c>
      <c r="H271" s="44">
        <f t="shared" si="19"/>
        <v>1309.8</v>
      </c>
      <c r="I271" s="44">
        <f t="shared" si="19"/>
        <v>1309.8</v>
      </c>
    </row>
    <row r="272" spans="1:9">
      <c r="A272" s="88" t="s">
        <v>165</v>
      </c>
      <c r="B272" s="47"/>
      <c r="C272" s="41" t="s">
        <v>47</v>
      </c>
      <c r="D272" s="41" t="s">
        <v>36</v>
      </c>
      <c r="E272" s="54" t="s">
        <v>91</v>
      </c>
      <c r="F272" s="41"/>
      <c r="G272" s="44">
        <f>G273</f>
        <v>1209.8</v>
      </c>
      <c r="H272" s="44">
        <f t="shared" si="19"/>
        <v>1309.8</v>
      </c>
      <c r="I272" s="44">
        <f t="shared" si="19"/>
        <v>1309.8</v>
      </c>
    </row>
    <row r="273" spans="1:9">
      <c r="A273" s="88" t="s">
        <v>165</v>
      </c>
      <c r="B273" s="47"/>
      <c r="C273" s="41" t="s">
        <v>47</v>
      </c>
      <c r="D273" s="41" t="s">
        <v>36</v>
      </c>
      <c r="E273" s="60" t="s">
        <v>107</v>
      </c>
      <c r="F273" s="41"/>
      <c r="G273" s="44">
        <f>G274</f>
        <v>1209.8</v>
      </c>
      <c r="H273" s="44">
        <f>H274</f>
        <v>1309.8</v>
      </c>
      <c r="I273" s="44">
        <f>I274</f>
        <v>1309.8</v>
      </c>
    </row>
    <row r="274" spans="1:9">
      <c r="A274" s="86" t="s">
        <v>29</v>
      </c>
      <c r="B274" s="47"/>
      <c r="C274" s="41" t="s">
        <v>47</v>
      </c>
      <c r="D274" s="41" t="s">
        <v>36</v>
      </c>
      <c r="E274" s="60" t="s">
        <v>132</v>
      </c>
      <c r="F274" s="41"/>
      <c r="G274" s="44">
        <f>G275</f>
        <v>1209.8</v>
      </c>
      <c r="H274" s="44">
        <f>H275</f>
        <v>1309.8</v>
      </c>
      <c r="I274" s="44">
        <f>I275</f>
        <v>1309.8</v>
      </c>
    </row>
    <row r="275" spans="1:9" ht="25.5">
      <c r="A275" s="86" t="s">
        <v>266</v>
      </c>
      <c r="B275" s="72"/>
      <c r="C275" s="41" t="s">
        <v>47</v>
      </c>
      <c r="D275" s="41" t="s">
        <v>36</v>
      </c>
      <c r="E275" s="60" t="s">
        <v>132</v>
      </c>
      <c r="F275" s="45" t="s">
        <v>265</v>
      </c>
      <c r="G275" s="44">
        <f>1309.8-100</f>
        <v>1209.8</v>
      </c>
      <c r="H275" s="44">
        <v>1309.8</v>
      </c>
      <c r="I275" s="44">
        <v>1309.8</v>
      </c>
    </row>
    <row r="276" spans="1:9">
      <c r="A276" s="84" t="s">
        <v>292</v>
      </c>
      <c r="B276" s="125"/>
      <c r="C276" s="126" t="s">
        <v>47</v>
      </c>
      <c r="D276" s="70" t="s">
        <v>38</v>
      </c>
      <c r="E276" s="95"/>
      <c r="F276" s="32"/>
      <c r="G276" s="79">
        <f>G277</f>
        <v>2109.6999999999998</v>
      </c>
      <c r="H276" s="44"/>
      <c r="I276" s="44"/>
    </row>
    <row r="277" spans="1:9" ht="38.25">
      <c r="A277" s="86" t="s">
        <v>293</v>
      </c>
      <c r="B277" s="68"/>
      <c r="C277" s="81" t="s">
        <v>47</v>
      </c>
      <c r="D277" s="45" t="s">
        <v>38</v>
      </c>
      <c r="E277" s="60" t="s">
        <v>294</v>
      </c>
      <c r="F277" s="32"/>
      <c r="G277" s="79">
        <f>G278</f>
        <v>2109.6999999999998</v>
      </c>
      <c r="H277" s="44"/>
      <c r="I277" s="44"/>
    </row>
    <row r="278" spans="1:9">
      <c r="A278" s="86" t="s">
        <v>295</v>
      </c>
      <c r="B278" s="68"/>
      <c r="C278" s="81" t="s">
        <v>47</v>
      </c>
      <c r="D278" s="45" t="s">
        <v>38</v>
      </c>
      <c r="E278" s="60" t="s">
        <v>296</v>
      </c>
      <c r="F278" s="32"/>
      <c r="G278" s="79">
        <f>G279</f>
        <v>2109.6999999999998</v>
      </c>
      <c r="H278" s="44"/>
      <c r="I278" s="44"/>
    </row>
    <row r="279" spans="1:9">
      <c r="A279" s="86" t="s">
        <v>295</v>
      </c>
      <c r="B279" s="68"/>
      <c r="C279" s="81" t="s">
        <v>47</v>
      </c>
      <c r="D279" s="45" t="s">
        <v>38</v>
      </c>
      <c r="E279" s="60" t="s">
        <v>297</v>
      </c>
      <c r="F279" s="32"/>
      <c r="G279" s="79">
        <f>G280</f>
        <v>2109.6999999999998</v>
      </c>
      <c r="H279" s="44"/>
      <c r="I279" s="44"/>
    </row>
    <row r="280" spans="1:9" ht="38.25">
      <c r="A280" s="86" t="s">
        <v>298</v>
      </c>
      <c r="B280" s="68"/>
      <c r="C280" s="81" t="s">
        <v>47</v>
      </c>
      <c r="D280" s="45" t="s">
        <v>38</v>
      </c>
      <c r="E280" s="115" t="s">
        <v>300</v>
      </c>
      <c r="F280" s="32"/>
      <c r="G280" s="79">
        <f>G281</f>
        <v>2109.6999999999998</v>
      </c>
      <c r="H280" s="44"/>
      <c r="I280" s="44"/>
    </row>
    <row r="281" spans="1:9">
      <c r="A281" s="86" t="s">
        <v>299</v>
      </c>
      <c r="B281" s="68"/>
      <c r="C281" s="81" t="s">
        <v>47</v>
      </c>
      <c r="D281" s="45" t="s">
        <v>38</v>
      </c>
      <c r="E281" s="115" t="s">
        <v>300</v>
      </c>
      <c r="F281" s="32">
        <v>262</v>
      </c>
      <c r="G281" s="79">
        <f>2080.2+29.5</f>
        <v>2109.6999999999998</v>
      </c>
      <c r="H281" s="44"/>
      <c r="I281" s="44"/>
    </row>
    <row r="282" spans="1:9">
      <c r="A282" s="84" t="s">
        <v>9</v>
      </c>
      <c r="B282" s="32">
        <v>911</v>
      </c>
      <c r="C282" s="70" t="s">
        <v>40</v>
      </c>
      <c r="D282" s="70" t="s">
        <v>37</v>
      </c>
      <c r="E282" s="32"/>
      <c r="F282" s="32"/>
      <c r="G282" s="71">
        <f>G289+G283</f>
        <v>4000</v>
      </c>
      <c r="H282" s="71">
        <f>H289</f>
        <v>10</v>
      </c>
      <c r="I282" s="71">
        <f>I289</f>
        <v>10</v>
      </c>
    </row>
    <row r="283" spans="1:9">
      <c r="A283" s="86" t="s">
        <v>269</v>
      </c>
      <c r="B283" s="32"/>
      <c r="C283" s="70" t="s">
        <v>40</v>
      </c>
      <c r="D283" s="126" t="s">
        <v>45</v>
      </c>
      <c r="E283" s="32"/>
      <c r="F283" s="32"/>
      <c r="G283" s="79">
        <f>G284</f>
        <v>4000</v>
      </c>
      <c r="H283" s="71"/>
      <c r="I283" s="71"/>
    </row>
    <row r="284" spans="1:9">
      <c r="A284" s="88" t="s">
        <v>61</v>
      </c>
      <c r="B284" s="68"/>
      <c r="C284" s="81" t="s">
        <v>40</v>
      </c>
      <c r="D284" s="81" t="s">
        <v>45</v>
      </c>
      <c r="E284" s="54" t="s">
        <v>90</v>
      </c>
      <c r="F284" s="32"/>
      <c r="G284" s="79">
        <f>G285</f>
        <v>4000</v>
      </c>
      <c r="H284" s="71"/>
      <c r="I284" s="71"/>
    </row>
    <row r="285" spans="1:9">
      <c r="A285" s="88" t="s">
        <v>165</v>
      </c>
      <c r="B285" s="68"/>
      <c r="C285" s="81" t="s">
        <v>40</v>
      </c>
      <c r="D285" s="81" t="s">
        <v>45</v>
      </c>
      <c r="E285" s="54" t="s">
        <v>91</v>
      </c>
      <c r="F285" s="32"/>
      <c r="G285" s="79">
        <f>G286</f>
        <v>4000</v>
      </c>
      <c r="H285" s="71"/>
      <c r="I285" s="71"/>
    </row>
    <row r="286" spans="1:9">
      <c r="A286" s="88" t="s">
        <v>165</v>
      </c>
      <c r="B286" s="68"/>
      <c r="C286" s="81" t="s">
        <v>40</v>
      </c>
      <c r="D286" s="81" t="s">
        <v>45</v>
      </c>
      <c r="E286" s="60" t="s">
        <v>107</v>
      </c>
      <c r="F286" s="32"/>
      <c r="G286" s="79">
        <f>G287</f>
        <v>4000</v>
      </c>
      <c r="H286" s="71"/>
      <c r="I286" s="71"/>
    </row>
    <row r="287" spans="1:9" ht="25.5">
      <c r="A287" s="86" t="s">
        <v>271</v>
      </c>
      <c r="B287" s="68"/>
      <c r="C287" s="81" t="s">
        <v>40</v>
      </c>
      <c r="D287" s="81" t="s">
        <v>45</v>
      </c>
      <c r="E287" s="60" t="s">
        <v>270</v>
      </c>
      <c r="F287" s="32"/>
      <c r="G287" s="79">
        <f>G288</f>
        <v>4000</v>
      </c>
      <c r="H287" s="71"/>
      <c r="I287" s="71"/>
    </row>
    <row r="288" spans="1:9" ht="25.5">
      <c r="A288" s="86" t="s">
        <v>80</v>
      </c>
      <c r="B288" s="68"/>
      <c r="C288" s="81" t="s">
        <v>40</v>
      </c>
      <c r="D288" s="81" t="s">
        <v>45</v>
      </c>
      <c r="E288" s="60" t="s">
        <v>270</v>
      </c>
      <c r="F288" s="41" t="s">
        <v>81</v>
      </c>
      <c r="G288" s="79">
        <v>4000</v>
      </c>
      <c r="H288" s="71"/>
      <c r="I288" s="71"/>
    </row>
    <row r="289" spans="1:9">
      <c r="A289" s="86" t="s">
        <v>30</v>
      </c>
      <c r="B289" s="47"/>
      <c r="C289" s="81" t="s">
        <v>40</v>
      </c>
      <c r="D289" s="81" t="s">
        <v>45</v>
      </c>
      <c r="E289" s="82"/>
      <c r="F289" s="82"/>
      <c r="G289" s="75">
        <f>G291+G295</f>
        <v>0</v>
      </c>
      <c r="H289" s="75">
        <f>H291+H295</f>
        <v>10</v>
      </c>
      <c r="I289" s="75">
        <f>I291+I295</f>
        <v>10</v>
      </c>
    </row>
    <row r="290" spans="1:9" ht="25.5">
      <c r="A290" s="88" t="s">
        <v>117</v>
      </c>
      <c r="B290" s="47"/>
      <c r="C290" s="81" t="s">
        <v>40</v>
      </c>
      <c r="D290" s="81" t="s">
        <v>45</v>
      </c>
      <c r="E290" s="60" t="s">
        <v>166</v>
      </c>
      <c r="F290" s="82"/>
      <c r="G290" s="75">
        <f t="shared" ref="G290:I291" si="20">G293</f>
        <v>0</v>
      </c>
      <c r="H290" s="75">
        <f t="shared" si="20"/>
        <v>10</v>
      </c>
      <c r="I290" s="75">
        <f t="shared" si="20"/>
        <v>10</v>
      </c>
    </row>
    <row r="291" spans="1:9" ht="51">
      <c r="A291" s="89" t="s">
        <v>127</v>
      </c>
      <c r="B291" s="43"/>
      <c r="C291" s="81" t="s">
        <v>40</v>
      </c>
      <c r="D291" s="81" t="s">
        <v>45</v>
      </c>
      <c r="E291" s="60" t="s">
        <v>128</v>
      </c>
      <c r="F291" s="81"/>
      <c r="G291" s="75">
        <f t="shared" si="20"/>
        <v>0</v>
      </c>
      <c r="H291" s="75">
        <f t="shared" si="20"/>
        <v>10</v>
      </c>
      <c r="I291" s="75">
        <f t="shared" si="20"/>
        <v>10</v>
      </c>
    </row>
    <row r="292" spans="1:9" ht="25.5">
      <c r="A292" s="88" t="s">
        <v>131</v>
      </c>
      <c r="B292" s="43"/>
      <c r="C292" s="81" t="s">
        <v>40</v>
      </c>
      <c r="D292" s="81" t="s">
        <v>45</v>
      </c>
      <c r="E292" s="60" t="s">
        <v>129</v>
      </c>
      <c r="F292" s="81"/>
      <c r="G292" s="75">
        <f t="shared" ref="G292:I293" si="21">G293</f>
        <v>0</v>
      </c>
      <c r="H292" s="75">
        <f t="shared" si="21"/>
        <v>10</v>
      </c>
      <c r="I292" s="75">
        <f t="shared" si="21"/>
        <v>10</v>
      </c>
    </row>
    <row r="293" spans="1:9">
      <c r="A293" s="86" t="s">
        <v>10</v>
      </c>
      <c r="B293" s="43"/>
      <c r="C293" s="81" t="s">
        <v>40</v>
      </c>
      <c r="D293" s="81" t="s">
        <v>45</v>
      </c>
      <c r="E293" s="60" t="s">
        <v>130</v>
      </c>
      <c r="F293" s="81"/>
      <c r="G293" s="75">
        <f t="shared" si="21"/>
        <v>0</v>
      </c>
      <c r="H293" s="75">
        <f t="shared" si="21"/>
        <v>10</v>
      </c>
      <c r="I293" s="75">
        <f t="shared" si="21"/>
        <v>10</v>
      </c>
    </row>
    <row r="294" spans="1:9" ht="25.5">
      <c r="A294" s="86" t="s">
        <v>80</v>
      </c>
      <c r="B294" s="68"/>
      <c r="C294" s="81" t="s">
        <v>40</v>
      </c>
      <c r="D294" s="81" t="s">
        <v>45</v>
      </c>
      <c r="E294" s="60" t="s">
        <v>130</v>
      </c>
      <c r="F294" s="41" t="s">
        <v>81</v>
      </c>
      <c r="G294" s="44">
        <v>0</v>
      </c>
      <c r="H294" s="44">
        <v>10</v>
      </c>
      <c r="I294" s="44">
        <v>10</v>
      </c>
    </row>
    <row r="295" spans="1:9">
      <c r="A295" s="88" t="s">
        <v>61</v>
      </c>
      <c r="B295" s="68"/>
      <c r="C295" s="81" t="s">
        <v>40</v>
      </c>
      <c r="D295" s="81" t="s">
        <v>45</v>
      </c>
      <c r="E295" s="54" t="s">
        <v>90</v>
      </c>
      <c r="F295" s="41"/>
      <c r="G295" s="44"/>
      <c r="H295" s="44"/>
      <c r="I295" s="44"/>
    </row>
    <row r="296" spans="1:9">
      <c r="A296" s="88" t="s">
        <v>165</v>
      </c>
      <c r="B296" s="68"/>
      <c r="C296" s="81" t="s">
        <v>40</v>
      </c>
      <c r="D296" s="81" t="s">
        <v>45</v>
      </c>
      <c r="E296" s="54" t="s">
        <v>91</v>
      </c>
      <c r="F296" s="41"/>
      <c r="G296" s="44"/>
      <c r="H296" s="44"/>
      <c r="I296" s="44"/>
    </row>
    <row r="297" spans="1:9">
      <c r="A297" s="88" t="s">
        <v>165</v>
      </c>
      <c r="B297" s="68"/>
      <c r="C297" s="81" t="s">
        <v>40</v>
      </c>
      <c r="D297" s="81" t="s">
        <v>45</v>
      </c>
      <c r="E297" s="60" t="s">
        <v>107</v>
      </c>
      <c r="F297" s="41"/>
      <c r="G297" s="44"/>
      <c r="H297" s="44"/>
      <c r="I297" s="44"/>
    </row>
    <row r="298" spans="1:9">
      <c r="A298" s="86" t="s">
        <v>10</v>
      </c>
      <c r="B298" s="68"/>
      <c r="C298" s="81" t="s">
        <v>40</v>
      </c>
      <c r="D298" s="81" t="s">
        <v>45</v>
      </c>
      <c r="E298" s="60" t="s">
        <v>213</v>
      </c>
      <c r="F298" s="41"/>
      <c r="G298" s="44"/>
      <c r="H298" s="44"/>
      <c r="I298" s="44"/>
    </row>
    <row r="299" spans="1:9" ht="25.5">
      <c r="A299" s="86" t="s">
        <v>80</v>
      </c>
      <c r="B299" s="68"/>
      <c r="C299" s="81" t="s">
        <v>40</v>
      </c>
      <c r="D299" s="81" t="s">
        <v>45</v>
      </c>
      <c r="E299" s="60" t="s">
        <v>213</v>
      </c>
      <c r="F299" s="45" t="s">
        <v>81</v>
      </c>
      <c r="G299" s="44"/>
      <c r="H299" s="44"/>
      <c r="I299" s="44"/>
    </row>
    <row r="300" spans="1:9">
      <c r="A300" s="83"/>
    </row>
    <row r="301" spans="1:9">
      <c r="A301" s="83"/>
    </row>
    <row r="302" spans="1:9">
      <c r="A302" s="83"/>
    </row>
    <row r="303" spans="1:9">
      <c r="A303" s="83"/>
    </row>
    <row r="304" spans="1:9">
      <c r="A304" s="83"/>
    </row>
    <row r="305" spans="1:1">
      <c r="A305" s="83"/>
    </row>
    <row r="306" spans="1:1">
      <c r="A306" s="83"/>
    </row>
    <row r="307" spans="1:1">
      <c r="A307" s="83"/>
    </row>
    <row r="308" spans="1:1">
      <c r="A308" s="83"/>
    </row>
    <row r="309" spans="1:1">
      <c r="A309" s="83"/>
    </row>
    <row r="310" spans="1:1">
      <c r="A310" s="83"/>
    </row>
    <row r="311" spans="1:1">
      <c r="A311" s="83"/>
    </row>
    <row r="312" spans="1:1">
      <c r="A312" s="83"/>
    </row>
    <row r="313" spans="1:1">
      <c r="A313" s="83"/>
    </row>
    <row r="314" spans="1:1">
      <c r="A314" s="83"/>
    </row>
    <row r="315" spans="1:1">
      <c r="A315" s="83"/>
    </row>
    <row r="316" spans="1:1">
      <c r="A316" s="83"/>
    </row>
    <row r="317" spans="1:1">
      <c r="A317" s="83"/>
    </row>
    <row r="318" spans="1:1">
      <c r="A318" s="83"/>
    </row>
    <row r="319" spans="1:1">
      <c r="A319" s="83"/>
    </row>
    <row r="320" spans="1:1">
      <c r="A320" s="83"/>
    </row>
    <row r="321" spans="1:1">
      <c r="A321" s="83"/>
    </row>
    <row r="322" spans="1:1">
      <c r="A322" s="83"/>
    </row>
    <row r="323" spans="1:1">
      <c r="A323" s="83"/>
    </row>
    <row r="324" spans="1:1">
      <c r="A324" s="83"/>
    </row>
    <row r="325" spans="1:1">
      <c r="A325" s="83"/>
    </row>
    <row r="326" spans="1:1">
      <c r="A326" s="83"/>
    </row>
    <row r="327" spans="1:1">
      <c r="A327" s="83"/>
    </row>
    <row r="328" spans="1:1">
      <c r="A328" s="83"/>
    </row>
    <row r="329" spans="1:1">
      <c r="A329" s="83"/>
    </row>
    <row r="330" spans="1:1">
      <c r="A330" s="83"/>
    </row>
    <row r="331" spans="1:1">
      <c r="A331" s="83"/>
    </row>
    <row r="332" spans="1:1">
      <c r="A332" s="83"/>
    </row>
    <row r="333" spans="1:1">
      <c r="A333" s="83"/>
    </row>
    <row r="334" spans="1:1">
      <c r="A334" s="83"/>
    </row>
    <row r="335" spans="1:1">
      <c r="A335" s="83"/>
    </row>
    <row r="336" spans="1:1">
      <c r="A336" s="83"/>
    </row>
    <row r="337" spans="1:1">
      <c r="A337" s="83"/>
    </row>
    <row r="338" spans="1:1">
      <c r="A338" s="83"/>
    </row>
    <row r="339" spans="1:1">
      <c r="A339" s="83"/>
    </row>
    <row r="340" spans="1:1">
      <c r="A340" s="83"/>
    </row>
    <row r="341" spans="1:1">
      <c r="A341" s="83"/>
    </row>
    <row r="342" spans="1:1">
      <c r="A342" s="83"/>
    </row>
    <row r="343" spans="1:1">
      <c r="A343" s="83"/>
    </row>
    <row r="344" spans="1:1">
      <c r="A344" s="83"/>
    </row>
    <row r="345" spans="1:1">
      <c r="A345" s="83"/>
    </row>
    <row r="346" spans="1:1">
      <c r="A346" s="83"/>
    </row>
    <row r="347" spans="1:1">
      <c r="A347" s="83"/>
    </row>
    <row r="348" spans="1:1">
      <c r="A348" s="83"/>
    </row>
    <row r="349" spans="1:1">
      <c r="A349" s="83"/>
    </row>
    <row r="350" spans="1:1">
      <c r="A350" s="83"/>
    </row>
    <row r="351" spans="1:1">
      <c r="A351" s="83"/>
    </row>
    <row r="352" spans="1:1">
      <c r="A352" s="83"/>
    </row>
    <row r="353" spans="1:1">
      <c r="A353" s="83"/>
    </row>
    <row r="354" spans="1:1">
      <c r="A354" s="83"/>
    </row>
    <row r="355" spans="1:1">
      <c r="A355" s="83"/>
    </row>
    <row r="356" spans="1:1">
      <c r="A356" s="83"/>
    </row>
    <row r="357" spans="1:1">
      <c r="A357" s="83"/>
    </row>
    <row r="358" spans="1:1">
      <c r="A358" s="83"/>
    </row>
    <row r="359" spans="1:1">
      <c r="A359" s="83"/>
    </row>
    <row r="360" spans="1:1">
      <c r="A360" s="83"/>
    </row>
    <row r="361" spans="1:1">
      <c r="A361" s="83"/>
    </row>
    <row r="362" spans="1:1">
      <c r="A362" s="83"/>
    </row>
    <row r="363" spans="1:1">
      <c r="A363" s="83"/>
    </row>
    <row r="364" spans="1:1">
      <c r="A364" s="83"/>
    </row>
    <row r="365" spans="1:1">
      <c r="A365" s="83"/>
    </row>
    <row r="366" spans="1:1">
      <c r="A366" s="83"/>
    </row>
    <row r="367" spans="1:1">
      <c r="A367" s="83"/>
    </row>
    <row r="368" spans="1:1">
      <c r="A368" s="83"/>
    </row>
    <row r="369" spans="1:1">
      <c r="A369" s="83"/>
    </row>
    <row r="370" spans="1:1">
      <c r="A370" s="83"/>
    </row>
    <row r="371" spans="1:1">
      <c r="A371" s="83"/>
    </row>
    <row r="372" spans="1:1">
      <c r="A372" s="83"/>
    </row>
    <row r="373" spans="1:1">
      <c r="A373" s="83"/>
    </row>
    <row r="374" spans="1:1">
      <c r="A374" s="83"/>
    </row>
    <row r="375" spans="1:1">
      <c r="A375" s="83"/>
    </row>
    <row r="376" spans="1:1">
      <c r="A376" s="83"/>
    </row>
    <row r="377" spans="1:1">
      <c r="A377" s="83"/>
    </row>
    <row r="378" spans="1:1">
      <c r="A378" s="83"/>
    </row>
    <row r="379" spans="1:1">
      <c r="A379" s="83"/>
    </row>
    <row r="380" spans="1:1">
      <c r="A380" s="83"/>
    </row>
    <row r="381" spans="1:1">
      <c r="A381" s="83"/>
    </row>
    <row r="382" spans="1:1">
      <c r="A382" s="83"/>
    </row>
    <row r="383" spans="1:1">
      <c r="A383" s="83"/>
    </row>
    <row r="384" spans="1:1">
      <c r="A384" s="83"/>
    </row>
    <row r="385" spans="1:1">
      <c r="A385" s="83"/>
    </row>
    <row r="386" spans="1:1">
      <c r="A386" s="83"/>
    </row>
    <row r="387" spans="1:1">
      <c r="A387" s="83"/>
    </row>
    <row r="388" spans="1:1">
      <c r="A388" s="83"/>
    </row>
    <row r="389" spans="1:1">
      <c r="A389" s="83"/>
    </row>
    <row r="390" spans="1:1">
      <c r="A390" s="83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3"/>
  <sheetViews>
    <sheetView tabSelected="1" topLeftCell="C70" workbookViewId="0">
      <selection activeCell="M76" sqref="M76:M77"/>
    </sheetView>
  </sheetViews>
  <sheetFormatPr defaultRowHeight="12.75"/>
  <cols>
    <col min="1" max="1" width="56.5703125" style="1" customWidth="1"/>
    <col min="2" max="2" width="5.42578125" style="1" hidden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5703125" style="1" bestFit="1" customWidth="1"/>
    <col min="10" max="10" width="9" style="1" customWidth="1"/>
    <col min="11" max="11" width="10.42578125" style="1" customWidth="1"/>
    <col min="12" max="16384" width="9.140625" style="1"/>
  </cols>
  <sheetData>
    <row r="1" spans="1:12">
      <c r="I1" s="17" t="s">
        <v>243</v>
      </c>
      <c r="J1" s="20"/>
      <c r="K1" s="20"/>
      <c r="L1" s="20"/>
    </row>
    <row r="2" spans="1:12">
      <c r="I2" s="18" t="s">
        <v>168</v>
      </c>
      <c r="J2" s="21"/>
      <c r="K2" s="21"/>
      <c r="L2" s="21"/>
    </row>
    <row r="3" spans="1:12">
      <c r="I3" s="18" t="s">
        <v>169</v>
      </c>
      <c r="J3" s="21"/>
      <c r="K3" s="21"/>
      <c r="L3" s="21"/>
    </row>
    <row r="4" spans="1:12">
      <c r="I4" s="18" t="s">
        <v>170</v>
      </c>
      <c r="J4" s="21"/>
      <c r="K4" s="21"/>
      <c r="L4" s="21"/>
    </row>
    <row r="5" spans="1:12" ht="15.75">
      <c r="I5" s="132" t="s">
        <v>324</v>
      </c>
      <c r="J5" s="99"/>
      <c r="K5" s="99"/>
      <c r="L5" s="21"/>
    </row>
    <row r="6" spans="1:12" ht="75" customHeight="1">
      <c r="A6" s="160" t="s">
        <v>268</v>
      </c>
      <c r="B6" s="160"/>
      <c r="C6" s="160"/>
      <c r="D6" s="160"/>
      <c r="E6" s="160"/>
      <c r="F6" s="160"/>
      <c r="G6" s="160"/>
      <c r="H6" s="160"/>
      <c r="I6" s="160"/>
    </row>
    <row r="7" spans="1:12">
      <c r="I7" s="22" t="s">
        <v>0</v>
      </c>
    </row>
    <row r="9" spans="1:12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2019</v>
      </c>
      <c r="H9" s="25">
        <v>2020</v>
      </c>
      <c r="I9" s="25">
        <v>2021</v>
      </c>
    </row>
    <row r="10" spans="1:12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14"/>
      <c r="K10" s="114"/>
      <c r="L10" s="114"/>
    </row>
    <row r="11" spans="1:12" ht="15">
      <c r="A11" s="85" t="s">
        <v>267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G38+G31++G109+G121+G163+G279+G241+G221+G157+G93+G286+G266+G228+G86+G250+G25+G13</f>
        <v>67229.187999999995</v>
      </c>
      <c r="H11" s="30">
        <f>H38+H31++H109+H121+H163+H279+H241+H221+H157+H93+H286+H266</f>
        <v>25696.113999999998</v>
      </c>
      <c r="I11" s="30">
        <f>I38+I31++I109+I121+I163+I279+I241+I221+I157+I93+I286+I266</f>
        <v>25562.913999999997</v>
      </c>
      <c r="J11" s="31"/>
      <c r="K11" s="102"/>
      <c r="L11" s="31"/>
    </row>
    <row r="12" spans="1:12" ht="15">
      <c r="A12" s="84" t="s">
        <v>257</v>
      </c>
      <c r="B12" s="28"/>
      <c r="C12" s="29"/>
      <c r="D12" s="29"/>
      <c r="E12" s="29"/>
      <c r="F12" s="29"/>
      <c r="G12" s="30">
        <f>G31+G38+G93+G121+G157+G25+G13</f>
        <v>35056.9</v>
      </c>
      <c r="H12" s="30">
        <f>H31+H38+H93+H121+H157</f>
        <v>11937.8</v>
      </c>
      <c r="I12" s="30">
        <f>I31+I38+I93+I121+I157</f>
        <v>12148.1</v>
      </c>
      <c r="J12" s="102"/>
      <c r="K12" s="102"/>
      <c r="L12" s="102"/>
    </row>
    <row r="13" spans="1:12" ht="39">
      <c r="A13" s="86" t="s">
        <v>307</v>
      </c>
      <c r="B13" s="28"/>
      <c r="C13" s="45" t="s">
        <v>308</v>
      </c>
      <c r="D13" s="46" t="s">
        <v>45</v>
      </c>
      <c r="E13" s="46" t="s">
        <v>36</v>
      </c>
      <c r="F13" s="41"/>
      <c r="G13" s="44">
        <f>G14</f>
        <v>18533.7</v>
      </c>
      <c r="H13" s="30"/>
      <c r="I13" s="30"/>
      <c r="J13" s="102"/>
      <c r="K13" s="102"/>
      <c r="L13" s="102"/>
    </row>
    <row r="14" spans="1:12" ht="39">
      <c r="A14" s="86" t="s">
        <v>307</v>
      </c>
      <c r="B14" s="28"/>
      <c r="C14" s="45" t="s">
        <v>309</v>
      </c>
      <c r="D14" s="46" t="s">
        <v>45</v>
      </c>
      <c r="E14" s="46" t="s">
        <v>36</v>
      </c>
      <c r="F14" s="41"/>
      <c r="G14" s="44">
        <f>G15</f>
        <v>18533.7</v>
      </c>
      <c r="H14" s="30"/>
      <c r="I14" s="30"/>
      <c r="J14" s="102"/>
      <c r="K14" s="102"/>
      <c r="L14" s="102"/>
    </row>
    <row r="15" spans="1:12" ht="26.25">
      <c r="A15" s="86" t="s">
        <v>312</v>
      </c>
      <c r="B15" s="28"/>
      <c r="C15" s="45" t="s">
        <v>310</v>
      </c>
      <c r="D15" s="46" t="s">
        <v>45</v>
      </c>
      <c r="E15" s="46" t="s">
        <v>36</v>
      </c>
      <c r="F15" s="41"/>
      <c r="G15" s="44">
        <f>G16+G18</f>
        <v>18533.7</v>
      </c>
      <c r="H15" s="30"/>
      <c r="I15" s="30"/>
      <c r="J15" s="102"/>
      <c r="K15" s="102"/>
      <c r="L15" s="102"/>
    </row>
    <row r="16" spans="1:12" ht="26.25">
      <c r="A16" s="86" t="s">
        <v>313</v>
      </c>
      <c r="B16" s="28"/>
      <c r="C16" s="45" t="s">
        <v>311</v>
      </c>
      <c r="D16" s="46" t="s">
        <v>45</v>
      </c>
      <c r="E16" s="46" t="s">
        <v>36</v>
      </c>
      <c r="F16" s="41"/>
      <c r="G16" s="44">
        <f>G17</f>
        <v>9577.5</v>
      </c>
      <c r="H16" s="30"/>
      <c r="I16" s="30"/>
      <c r="J16" s="102"/>
      <c r="K16" s="102"/>
      <c r="L16" s="102"/>
    </row>
    <row r="17" spans="1:12" ht="15">
      <c r="A17" s="89" t="s">
        <v>306</v>
      </c>
      <c r="B17" s="28"/>
      <c r="C17" s="45" t="s">
        <v>311</v>
      </c>
      <c r="D17" s="46" t="s">
        <v>45</v>
      </c>
      <c r="E17" s="46" t="s">
        <v>36</v>
      </c>
      <c r="F17" s="45" t="s">
        <v>305</v>
      </c>
      <c r="G17" s="44">
        <v>9577.5</v>
      </c>
      <c r="H17" s="30"/>
      <c r="I17" s="30"/>
      <c r="J17" s="102"/>
      <c r="K17" s="102"/>
      <c r="L17" s="102"/>
    </row>
    <row r="18" spans="1:12" ht="15">
      <c r="A18" s="86" t="s">
        <v>315</v>
      </c>
      <c r="B18" s="28"/>
      <c r="C18" s="45" t="s">
        <v>314</v>
      </c>
      <c r="D18" s="46" t="s">
        <v>45</v>
      </c>
      <c r="E18" s="46" t="s">
        <v>36</v>
      </c>
      <c r="F18" s="41"/>
      <c r="G18" s="44">
        <f>G19</f>
        <v>8956.2000000000007</v>
      </c>
      <c r="H18" s="30"/>
      <c r="I18" s="30"/>
      <c r="J18" s="102"/>
      <c r="K18" s="102"/>
      <c r="L18" s="102"/>
    </row>
    <row r="19" spans="1:12" ht="15">
      <c r="A19" s="89" t="s">
        <v>306</v>
      </c>
      <c r="B19" s="28"/>
      <c r="C19" s="45" t="s">
        <v>314</v>
      </c>
      <c r="D19" s="46" t="s">
        <v>45</v>
      </c>
      <c r="E19" s="46" t="s">
        <v>36</v>
      </c>
      <c r="F19" s="45" t="s">
        <v>305</v>
      </c>
      <c r="G19" s="44">
        <v>8956.2000000000007</v>
      </c>
      <c r="H19" s="30"/>
      <c r="I19" s="30"/>
      <c r="J19" s="102"/>
      <c r="K19" s="102"/>
      <c r="L19" s="102"/>
    </row>
    <row r="20" spans="1:12" ht="15" hidden="1">
      <c r="A20" s="86"/>
      <c r="B20" s="28"/>
      <c r="C20" s="29"/>
      <c r="D20" s="29"/>
      <c r="E20" s="29"/>
      <c r="F20" s="29"/>
      <c r="G20" s="30"/>
      <c r="H20" s="30"/>
      <c r="I20" s="30"/>
      <c r="J20" s="102"/>
      <c r="K20" s="102"/>
      <c r="L20" s="102"/>
    </row>
    <row r="21" spans="1:12" ht="15" hidden="1">
      <c r="A21" s="84"/>
      <c r="B21" s="28"/>
      <c r="C21" s="29"/>
      <c r="D21" s="29"/>
      <c r="E21" s="29"/>
      <c r="F21" s="29"/>
      <c r="G21" s="30"/>
      <c r="H21" s="30"/>
      <c r="I21" s="30"/>
      <c r="J21" s="102"/>
      <c r="K21" s="102"/>
      <c r="L21" s="102"/>
    </row>
    <row r="22" spans="1:12" ht="15" hidden="1">
      <c r="A22" s="84"/>
      <c r="B22" s="28"/>
      <c r="C22" s="29"/>
      <c r="D22" s="29"/>
      <c r="E22" s="29"/>
      <c r="F22" s="29"/>
      <c r="G22" s="30"/>
      <c r="H22" s="30"/>
      <c r="I22" s="30"/>
      <c r="J22" s="102"/>
      <c r="K22" s="102"/>
      <c r="L22" s="102"/>
    </row>
    <row r="23" spans="1:12" ht="15" hidden="1">
      <c r="A23" s="84"/>
      <c r="B23" s="28"/>
      <c r="C23" s="29"/>
      <c r="D23" s="29"/>
      <c r="E23" s="29"/>
      <c r="F23" s="29"/>
      <c r="G23" s="30"/>
      <c r="H23" s="30"/>
      <c r="I23" s="30"/>
      <c r="J23" s="102"/>
      <c r="K23" s="102"/>
      <c r="L23" s="102"/>
    </row>
    <row r="24" spans="1:12" ht="15" hidden="1">
      <c r="A24" s="84"/>
      <c r="B24" s="28"/>
      <c r="C24" s="29"/>
      <c r="D24" s="29"/>
      <c r="E24" s="29"/>
      <c r="F24" s="29"/>
      <c r="G24" s="30"/>
      <c r="H24" s="30"/>
      <c r="I24" s="30"/>
      <c r="J24" s="102"/>
      <c r="K24" s="102"/>
      <c r="L24" s="102"/>
    </row>
    <row r="25" spans="1:12" ht="38.25">
      <c r="A25" s="69" t="s">
        <v>293</v>
      </c>
      <c r="B25" s="98"/>
      <c r="C25" s="98" t="s">
        <v>294</v>
      </c>
      <c r="D25" s="82">
        <v>10</v>
      </c>
      <c r="E25" s="123" t="s">
        <v>38</v>
      </c>
      <c r="F25" s="98"/>
      <c r="G25" s="127">
        <f>G26</f>
        <v>2109.6999999999998</v>
      </c>
      <c r="H25" s="98"/>
      <c r="I25" s="98"/>
      <c r="J25" s="102"/>
      <c r="K25" s="102"/>
      <c r="L25" s="102"/>
    </row>
    <row r="26" spans="1:12">
      <c r="A26" s="69" t="s">
        <v>292</v>
      </c>
      <c r="B26" s="98"/>
      <c r="C26" s="98" t="s">
        <v>294</v>
      </c>
      <c r="D26" s="82">
        <v>10</v>
      </c>
      <c r="E26" s="123" t="s">
        <v>38</v>
      </c>
      <c r="F26" s="98"/>
      <c r="G26" s="127">
        <f>G27</f>
        <v>2109.6999999999998</v>
      </c>
      <c r="H26" s="98"/>
      <c r="I26" s="98"/>
      <c r="J26" s="102"/>
      <c r="K26" s="102"/>
      <c r="L26" s="102"/>
    </row>
    <row r="27" spans="1:12">
      <c r="A27" s="98" t="s">
        <v>295</v>
      </c>
      <c r="B27" s="98"/>
      <c r="C27" s="98" t="s">
        <v>296</v>
      </c>
      <c r="D27" s="82">
        <v>10</v>
      </c>
      <c r="E27" s="123" t="s">
        <v>38</v>
      </c>
      <c r="F27" s="98"/>
      <c r="G27" s="127">
        <f>G28</f>
        <v>2109.6999999999998</v>
      </c>
      <c r="H27" s="98"/>
      <c r="I27" s="98"/>
      <c r="J27" s="102"/>
      <c r="K27" s="102"/>
      <c r="L27" s="102"/>
    </row>
    <row r="28" spans="1:12">
      <c r="A28" s="98" t="s">
        <v>295</v>
      </c>
      <c r="B28" s="98"/>
      <c r="C28" s="98" t="s">
        <v>297</v>
      </c>
      <c r="D28" s="82">
        <v>10</v>
      </c>
      <c r="E28" s="123" t="s">
        <v>38</v>
      </c>
      <c r="F28" s="98"/>
      <c r="G28" s="127">
        <f>G29</f>
        <v>2109.6999999999998</v>
      </c>
      <c r="H28" s="98"/>
      <c r="I28" s="98"/>
      <c r="J28" s="102"/>
      <c r="K28" s="102"/>
      <c r="L28" s="102"/>
    </row>
    <row r="29" spans="1:12">
      <c r="A29" s="98" t="s">
        <v>298</v>
      </c>
      <c r="B29" s="98"/>
      <c r="C29" s="115" t="s">
        <v>300</v>
      </c>
      <c r="D29" s="82">
        <v>10</v>
      </c>
      <c r="E29" s="123" t="s">
        <v>38</v>
      </c>
      <c r="F29" s="98"/>
      <c r="G29" s="127">
        <f>G30</f>
        <v>2109.6999999999998</v>
      </c>
      <c r="H29" s="98"/>
      <c r="I29" s="98"/>
      <c r="J29" s="102"/>
      <c r="K29" s="102"/>
      <c r="L29" s="102"/>
    </row>
    <row r="30" spans="1:12">
      <c r="A30" s="69" t="s">
        <v>299</v>
      </c>
      <c r="B30" s="98"/>
      <c r="C30" s="115" t="s">
        <v>300</v>
      </c>
      <c r="D30" s="82">
        <v>10</v>
      </c>
      <c r="E30" s="123" t="s">
        <v>38</v>
      </c>
      <c r="F30" s="98">
        <v>262</v>
      </c>
      <c r="G30" s="127">
        <f>2080.2+29.5</f>
        <v>2109.6999999999998</v>
      </c>
      <c r="H30" s="128"/>
      <c r="I30" s="98"/>
      <c r="J30" s="102"/>
      <c r="K30" s="102"/>
      <c r="L30" s="102"/>
    </row>
    <row r="31" spans="1:12" ht="60.75" customHeight="1">
      <c r="A31" s="118" t="s">
        <v>103</v>
      </c>
      <c r="B31" s="66"/>
      <c r="C31" s="119" t="s">
        <v>104</v>
      </c>
      <c r="D31" s="38"/>
      <c r="E31" s="38"/>
      <c r="F31" s="38"/>
      <c r="G31" s="30">
        <f t="shared" ref="G31:I36" si="0">G32</f>
        <v>57.199999999999989</v>
      </c>
      <c r="H31" s="30">
        <f t="shared" si="0"/>
        <v>189.5</v>
      </c>
      <c r="I31" s="30">
        <f t="shared" si="0"/>
        <v>191.9</v>
      </c>
      <c r="J31" s="102"/>
      <c r="K31" s="102"/>
      <c r="L31" s="102"/>
    </row>
    <row r="32" spans="1:12" ht="29.25">
      <c r="A32" s="85" t="s">
        <v>32</v>
      </c>
      <c r="B32" s="32">
        <v>911</v>
      </c>
      <c r="C32" s="120"/>
      <c r="D32" s="38" t="s">
        <v>38</v>
      </c>
      <c r="E32" s="38" t="s">
        <v>37</v>
      </c>
      <c r="F32" s="38"/>
      <c r="G32" s="71">
        <f t="shared" si="0"/>
        <v>57.199999999999989</v>
      </c>
      <c r="H32" s="71">
        <f t="shared" si="0"/>
        <v>189.5</v>
      </c>
      <c r="I32" s="71">
        <f t="shared" si="0"/>
        <v>191.9</v>
      </c>
      <c r="J32" s="102"/>
      <c r="K32" s="102"/>
      <c r="L32" s="102"/>
    </row>
    <row r="33" spans="1:12" ht="27.75" customHeight="1">
      <c r="A33" s="86" t="s">
        <v>31</v>
      </c>
      <c r="B33" s="40"/>
      <c r="C33" s="45"/>
      <c r="D33" s="45" t="s">
        <v>38</v>
      </c>
      <c r="E33" s="45" t="s">
        <v>43</v>
      </c>
      <c r="F33" s="45"/>
      <c r="G33" s="44">
        <f t="shared" si="0"/>
        <v>57.199999999999989</v>
      </c>
      <c r="H33" s="44">
        <f t="shared" si="0"/>
        <v>189.5</v>
      </c>
      <c r="I33" s="44">
        <f t="shared" si="0"/>
        <v>191.9</v>
      </c>
      <c r="J33" s="31"/>
    </row>
    <row r="34" spans="1:12" ht="30" customHeight="1">
      <c r="A34" s="88" t="s">
        <v>222</v>
      </c>
      <c r="B34" s="54"/>
      <c r="C34" s="60" t="s">
        <v>105</v>
      </c>
      <c r="D34" s="41" t="s">
        <v>38</v>
      </c>
      <c r="E34" s="41" t="s">
        <v>43</v>
      </c>
      <c r="F34" s="41"/>
      <c r="G34" s="44">
        <f t="shared" si="0"/>
        <v>57.199999999999989</v>
      </c>
      <c r="H34" s="44">
        <f t="shared" si="0"/>
        <v>189.5</v>
      </c>
      <c r="I34" s="44">
        <f t="shared" si="0"/>
        <v>191.9</v>
      </c>
      <c r="J34" s="31"/>
    </row>
    <row r="35" spans="1:12" ht="51">
      <c r="A35" s="88" t="s">
        <v>197</v>
      </c>
      <c r="B35" s="47"/>
      <c r="C35" s="60" t="s">
        <v>106</v>
      </c>
      <c r="D35" s="41" t="s">
        <v>38</v>
      </c>
      <c r="E35" s="41" t="s">
        <v>43</v>
      </c>
      <c r="F35" s="41"/>
      <c r="G35" s="44">
        <f t="shared" si="0"/>
        <v>57.199999999999989</v>
      </c>
      <c r="H35" s="44">
        <f t="shared" si="0"/>
        <v>189.5</v>
      </c>
      <c r="I35" s="44">
        <f t="shared" si="0"/>
        <v>191.9</v>
      </c>
      <c r="J35" s="31"/>
    </row>
    <row r="36" spans="1:12">
      <c r="A36" s="88" t="s">
        <v>173</v>
      </c>
      <c r="B36" s="47"/>
      <c r="C36" s="60" t="s">
        <v>142</v>
      </c>
      <c r="D36" s="41" t="s">
        <v>38</v>
      </c>
      <c r="E36" s="41" t="s">
        <v>43</v>
      </c>
      <c r="F36" s="41"/>
      <c r="G36" s="44">
        <f t="shared" si="0"/>
        <v>57.199999999999989</v>
      </c>
      <c r="H36" s="44">
        <f t="shared" si="0"/>
        <v>189.5</v>
      </c>
      <c r="I36" s="44">
        <f t="shared" si="0"/>
        <v>191.9</v>
      </c>
      <c r="J36" s="31"/>
    </row>
    <row r="37" spans="1:12" ht="25.5">
      <c r="A37" s="86" t="s">
        <v>80</v>
      </c>
      <c r="B37" s="47"/>
      <c r="C37" s="60" t="s">
        <v>142</v>
      </c>
      <c r="D37" s="41" t="s">
        <v>38</v>
      </c>
      <c r="E37" s="41" t="s">
        <v>43</v>
      </c>
      <c r="F37" s="46" t="s">
        <v>81</v>
      </c>
      <c r="G37" s="44">
        <f>'6'!G91</f>
        <v>57.199999999999989</v>
      </c>
      <c r="H37" s="44">
        <f>'6'!H91</f>
        <v>189.5</v>
      </c>
      <c r="I37" s="44">
        <f>'6'!I91</f>
        <v>191.9</v>
      </c>
      <c r="J37" s="31"/>
    </row>
    <row r="38" spans="1:12" ht="42.75">
      <c r="A38" s="118" t="s">
        <v>117</v>
      </c>
      <c r="B38" s="28"/>
      <c r="C38" s="119" t="s">
        <v>113</v>
      </c>
      <c r="D38" s="28"/>
      <c r="E38" s="28"/>
      <c r="F38" s="28"/>
      <c r="G38" s="30">
        <f>G39+G44+G80</f>
        <v>5860.4</v>
      </c>
      <c r="H38" s="30">
        <f>H39+H44+H80</f>
        <v>5380</v>
      </c>
      <c r="I38" s="30">
        <f>I39+I44+I80</f>
        <v>5385.5</v>
      </c>
      <c r="J38" s="31"/>
    </row>
    <row r="39" spans="1:12">
      <c r="A39" s="84" t="s">
        <v>248</v>
      </c>
      <c r="B39" s="43"/>
      <c r="C39" s="60"/>
      <c r="D39" s="70" t="s">
        <v>45</v>
      </c>
      <c r="E39" s="70" t="s">
        <v>45</v>
      </c>
      <c r="F39" s="41"/>
      <c r="G39" s="44">
        <f t="shared" ref="G39:I42" si="1">G40</f>
        <v>35.200000000000003</v>
      </c>
      <c r="H39" s="44">
        <f>H40</f>
        <v>130</v>
      </c>
      <c r="I39" s="44">
        <f>I40</f>
        <v>130</v>
      </c>
      <c r="J39" s="31"/>
      <c r="K39" s="31"/>
      <c r="L39" s="31"/>
    </row>
    <row r="40" spans="1:12" ht="45.75" customHeight="1">
      <c r="A40" s="121" t="s">
        <v>164</v>
      </c>
      <c r="B40" s="43"/>
      <c r="C40" s="60" t="s">
        <v>133</v>
      </c>
      <c r="D40" s="45" t="s">
        <v>45</v>
      </c>
      <c r="E40" s="45" t="s">
        <v>45</v>
      </c>
      <c r="F40" s="48" t="s">
        <v>15</v>
      </c>
      <c r="G40" s="44">
        <f t="shared" si="1"/>
        <v>35.200000000000003</v>
      </c>
      <c r="H40" s="44">
        <f t="shared" si="1"/>
        <v>130</v>
      </c>
      <c r="I40" s="44">
        <f t="shared" si="1"/>
        <v>130</v>
      </c>
      <c r="J40" s="31"/>
    </row>
    <row r="41" spans="1:12" ht="25.5">
      <c r="A41" s="88" t="s">
        <v>138</v>
      </c>
      <c r="B41" s="43"/>
      <c r="C41" s="60" t="s">
        <v>134</v>
      </c>
      <c r="D41" s="45" t="s">
        <v>45</v>
      </c>
      <c r="E41" s="45" t="s">
        <v>45</v>
      </c>
      <c r="F41" s="48" t="s">
        <v>15</v>
      </c>
      <c r="G41" s="44">
        <f t="shared" si="1"/>
        <v>35.200000000000003</v>
      </c>
      <c r="H41" s="44">
        <f t="shared" si="1"/>
        <v>130</v>
      </c>
      <c r="I41" s="44">
        <f t="shared" si="1"/>
        <v>130</v>
      </c>
      <c r="J41" s="31"/>
    </row>
    <row r="42" spans="1:12" ht="25.5">
      <c r="A42" s="86" t="s">
        <v>140</v>
      </c>
      <c r="B42" s="43"/>
      <c r="C42" s="60" t="s">
        <v>139</v>
      </c>
      <c r="D42" s="45" t="s">
        <v>45</v>
      </c>
      <c r="E42" s="45" t="s">
        <v>45</v>
      </c>
      <c r="F42" s="48"/>
      <c r="G42" s="44">
        <f t="shared" si="1"/>
        <v>35.200000000000003</v>
      </c>
      <c r="H42" s="44">
        <f t="shared" si="1"/>
        <v>130</v>
      </c>
      <c r="I42" s="44">
        <f t="shared" si="1"/>
        <v>130</v>
      </c>
      <c r="J42" s="31"/>
    </row>
    <row r="43" spans="1:12">
      <c r="A43" s="87" t="s">
        <v>141</v>
      </c>
      <c r="B43" s="43"/>
      <c r="C43" s="59" t="s">
        <v>137</v>
      </c>
      <c r="D43" s="45" t="s">
        <v>45</v>
      </c>
      <c r="E43" s="45" t="s">
        <v>45</v>
      </c>
      <c r="F43" s="60">
        <v>110</v>
      </c>
      <c r="G43" s="44">
        <f>'6'!G222</f>
        <v>35.200000000000003</v>
      </c>
      <c r="H43" s="44">
        <f>'6'!H222</f>
        <v>130</v>
      </c>
      <c r="I43" s="44">
        <f>'6'!I222</f>
        <v>130</v>
      </c>
      <c r="J43" s="31"/>
    </row>
    <row r="44" spans="1:12">
      <c r="A44" s="84" t="s">
        <v>14</v>
      </c>
      <c r="B44" s="32">
        <v>911</v>
      </c>
      <c r="C44" s="32"/>
      <c r="D44" s="70" t="s">
        <v>46</v>
      </c>
      <c r="E44" s="70" t="s">
        <v>37</v>
      </c>
      <c r="F44" s="32" t="s">
        <v>15</v>
      </c>
      <c r="G44" s="71">
        <f>G45+G70</f>
        <v>5825.2</v>
      </c>
      <c r="H44" s="71">
        <f>H45+H70</f>
        <v>5240</v>
      </c>
      <c r="I44" s="71">
        <f>I45+I70</f>
        <v>5245.5</v>
      </c>
      <c r="J44" s="31"/>
    </row>
    <row r="45" spans="1:12">
      <c r="A45" s="84" t="s">
        <v>12</v>
      </c>
      <c r="B45" s="92"/>
      <c r="C45" s="32"/>
      <c r="D45" s="70" t="s">
        <v>46</v>
      </c>
      <c r="E45" s="70" t="s">
        <v>36</v>
      </c>
      <c r="F45" s="32" t="s">
        <v>15</v>
      </c>
      <c r="G45" s="71">
        <f>G46+G54+G62</f>
        <v>5462.2</v>
      </c>
      <c r="H45" s="71">
        <f>H46+H54+H62</f>
        <v>4764</v>
      </c>
      <c r="I45" s="71">
        <f>I46+I54+I62</f>
        <v>4769.5</v>
      </c>
      <c r="J45" s="31"/>
      <c r="K45" s="31"/>
      <c r="L45" s="31"/>
    </row>
    <row r="46" spans="1:12" ht="27">
      <c r="A46" s="122" t="s">
        <v>194</v>
      </c>
      <c r="B46" s="43"/>
      <c r="C46" s="60" t="s">
        <v>114</v>
      </c>
      <c r="D46" s="41" t="s">
        <v>46</v>
      </c>
      <c r="E46" s="41" t="s">
        <v>36</v>
      </c>
      <c r="F46" s="48" t="s">
        <v>15</v>
      </c>
      <c r="G46" s="44">
        <f>G47</f>
        <v>4019.4</v>
      </c>
      <c r="H46" s="44">
        <f>H47</f>
        <v>3518.2999999999997</v>
      </c>
      <c r="I46" s="44">
        <f>I47</f>
        <v>3522.2999999999997</v>
      </c>
    </row>
    <row r="47" spans="1:12">
      <c r="A47" s="88" t="s">
        <v>112</v>
      </c>
      <c r="B47" s="43"/>
      <c r="C47" s="60" t="s">
        <v>115</v>
      </c>
      <c r="D47" s="41" t="s">
        <v>46</v>
      </c>
      <c r="E47" s="41" t="s">
        <v>36</v>
      </c>
      <c r="F47" s="48"/>
      <c r="G47" s="44">
        <f>G48+G50+G52</f>
        <v>4019.4</v>
      </c>
      <c r="H47" s="44">
        <f t="shared" ref="G47:I48" si="2">H48+H50</f>
        <v>3518.2999999999997</v>
      </c>
      <c r="I47" s="44">
        <f t="shared" si="2"/>
        <v>3522.2999999999997</v>
      </c>
      <c r="J47" s="31"/>
    </row>
    <row r="48" spans="1:12">
      <c r="A48" s="88" t="s">
        <v>74</v>
      </c>
      <c r="B48" s="43"/>
      <c r="C48" s="78" t="s">
        <v>116</v>
      </c>
      <c r="D48" s="41" t="s">
        <v>46</v>
      </c>
      <c r="E48" s="41" t="s">
        <v>36</v>
      </c>
      <c r="F48" s="48"/>
      <c r="G48" s="44">
        <f t="shared" si="2"/>
        <v>1764.9</v>
      </c>
      <c r="H48" s="44">
        <f t="shared" si="2"/>
        <v>2535.6</v>
      </c>
      <c r="I48" s="44">
        <f t="shared" si="2"/>
        <v>2539.6</v>
      </c>
      <c r="J48" s="31"/>
    </row>
    <row r="49" spans="1:12">
      <c r="A49" s="87" t="s">
        <v>141</v>
      </c>
      <c r="B49" s="43"/>
      <c r="C49" s="76" t="s">
        <v>116</v>
      </c>
      <c r="D49" s="41" t="s">
        <v>46</v>
      </c>
      <c r="E49" s="41" t="s">
        <v>36</v>
      </c>
      <c r="F49" s="60">
        <v>110</v>
      </c>
      <c r="G49" s="44">
        <f>'6'!G229</f>
        <v>1294.2</v>
      </c>
      <c r="H49" s="44">
        <f>'6'!H229</f>
        <v>1533.3</v>
      </c>
      <c r="I49" s="44">
        <f>'6'!I229</f>
        <v>1533.3</v>
      </c>
      <c r="J49" s="31"/>
    </row>
    <row r="50" spans="1:12">
      <c r="A50" s="87" t="s">
        <v>141</v>
      </c>
      <c r="B50" s="43"/>
      <c r="C50" s="76" t="s">
        <v>205</v>
      </c>
      <c r="D50" s="41" t="s">
        <v>46</v>
      </c>
      <c r="E50" s="41" t="s">
        <v>36</v>
      </c>
      <c r="F50" s="60">
        <v>110</v>
      </c>
      <c r="G50" s="44">
        <f>'6'!G230</f>
        <v>1694.6</v>
      </c>
      <c r="H50" s="44">
        <f>'6'!H230</f>
        <v>982.69999999999993</v>
      </c>
      <c r="I50" s="44">
        <f>'6'!I230</f>
        <v>982.69999999999993</v>
      </c>
      <c r="J50" s="31"/>
    </row>
    <row r="51" spans="1:12" ht="25.5">
      <c r="A51" s="86" t="s">
        <v>80</v>
      </c>
      <c r="B51" s="43"/>
      <c r="C51" s="76" t="s">
        <v>116</v>
      </c>
      <c r="D51" s="41" t="s">
        <v>46</v>
      </c>
      <c r="E51" s="41" t="s">
        <v>36</v>
      </c>
      <c r="F51" s="41" t="s">
        <v>81</v>
      </c>
      <c r="G51" s="44">
        <f>'6'!G231</f>
        <v>470.7000000000001</v>
      </c>
      <c r="H51" s="44">
        <f>'6'!H231</f>
        <v>1002.3000000000001</v>
      </c>
      <c r="I51" s="44">
        <f>'6'!I231</f>
        <v>1006.3</v>
      </c>
      <c r="J51" s="31"/>
    </row>
    <row r="52" spans="1:12" ht="25.5">
      <c r="A52" s="86" t="s">
        <v>271</v>
      </c>
      <c r="B52" s="43"/>
      <c r="C52" s="60" t="s">
        <v>274</v>
      </c>
      <c r="D52" s="41" t="s">
        <v>46</v>
      </c>
      <c r="E52" s="41" t="s">
        <v>36</v>
      </c>
      <c r="F52" s="41"/>
      <c r="G52" s="44">
        <f>G53</f>
        <v>559.9</v>
      </c>
      <c r="H52" s="44"/>
      <c r="I52" s="44"/>
      <c r="J52" s="31"/>
    </row>
    <row r="53" spans="1:12" ht="25.5">
      <c r="A53" s="86" t="s">
        <v>80</v>
      </c>
      <c r="B53" s="43"/>
      <c r="C53" s="60" t="s">
        <v>274</v>
      </c>
      <c r="D53" s="41" t="s">
        <v>46</v>
      </c>
      <c r="E53" s="41" t="s">
        <v>36</v>
      </c>
      <c r="F53" s="41" t="s">
        <v>81</v>
      </c>
      <c r="G53" s="44">
        <f>522.4-2.5+40</f>
        <v>559.9</v>
      </c>
      <c r="H53" s="44"/>
      <c r="I53" s="44"/>
      <c r="J53" s="31"/>
    </row>
    <row r="54" spans="1:12" ht="13.5">
      <c r="A54" s="122" t="s">
        <v>234</v>
      </c>
      <c r="B54" s="43"/>
      <c r="C54" s="76" t="s">
        <v>249</v>
      </c>
      <c r="D54" s="41" t="s">
        <v>46</v>
      </c>
      <c r="E54" s="41" t="s">
        <v>36</v>
      </c>
      <c r="F54" s="60"/>
      <c r="G54" s="44">
        <f>G55</f>
        <v>645.29999999999995</v>
      </c>
      <c r="H54" s="44">
        <f>H55</f>
        <v>632.6</v>
      </c>
      <c r="I54" s="44">
        <f>I55</f>
        <v>632.6</v>
      </c>
      <c r="J54" s="31"/>
      <c r="K54" s="31"/>
      <c r="L54" s="31"/>
    </row>
    <row r="55" spans="1:12">
      <c r="A55" s="88" t="s">
        <v>235</v>
      </c>
      <c r="B55" s="43"/>
      <c r="C55" s="76" t="s">
        <v>250</v>
      </c>
      <c r="D55" s="41" t="s">
        <v>46</v>
      </c>
      <c r="E55" s="41" t="s">
        <v>36</v>
      </c>
      <c r="F55" s="60"/>
      <c r="G55" s="44">
        <f>G56+G58+G60</f>
        <v>645.29999999999995</v>
      </c>
      <c r="H55" s="44">
        <f t="shared" ref="G55:I56" si="3">H56+H58</f>
        <v>632.6</v>
      </c>
      <c r="I55" s="44">
        <f t="shared" si="3"/>
        <v>632.6</v>
      </c>
      <c r="J55" s="31"/>
    </row>
    <row r="56" spans="1:12">
      <c r="A56" s="88" t="s">
        <v>236</v>
      </c>
      <c r="B56" s="43"/>
      <c r="C56" s="76" t="s">
        <v>237</v>
      </c>
      <c r="D56" s="41" t="s">
        <v>46</v>
      </c>
      <c r="E56" s="41" t="s">
        <v>36</v>
      </c>
      <c r="F56" s="60"/>
      <c r="G56" s="44">
        <f t="shared" si="3"/>
        <v>336.9</v>
      </c>
      <c r="H56" s="44">
        <f t="shared" si="3"/>
        <v>556.6</v>
      </c>
      <c r="I56" s="44">
        <f t="shared" si="3"/>
        <v>556.6</v>
      </c>
      <c r="J56" s="31"/>
    </row>
    <row r="57" spans="1:12">
      <c r="A57" s="87" t="s">
        <v>141</v>
      </c>
      <c r="B57" s="43"/>
      <c r="C57" s="76" t="s">
        <v>237</v>
      </c>
      <c r="D57" s="41" t="s">
        <v>46</v>
      </c>
      <c r="E57" s="41" t="s">
        <v>36</v>
      </c>
      <c r="F57" s="60">
        <v>110</v>
      </c>
      <c r="G57" s="44">
        <f>'6'!G239</f>
        <v>138.30000000000001</v>
      </c>
      <c r="H57" s="44">
        <f>'6'!H239</f>
        <v>138.30000000000001</v>
      </c>
      <c r="I57" s="44">
        <f>'6'!I239</f>
        <v>138.30000000000001</v>
      </c>
      <c r="J57" s="31"/>
    </row>
    <row r="58" spans="1:12">
      <c r="A58" s="87" t="s">
        <v>141</v>
      </c>
      <c r="B58" s="43"/>
      <c r="C58" s="76" t="s">
        <v>244</v>
      </c>
      <c r="D58" s="41" t="s">
        <v>46</v>
      </c>
      <c r="E58" s="41" t="s">
        <v>36</v>
      </c>
      <c r="F58" s="60">
        <v>110</v>
      </c>
      <c r="G58" s="44">
        <f>'6'!G240</f>
        <v>76.099999999999994</v>
      </c>
      <c r="H58" s="44">
        <f>'6'!H240</f>
        <v>76</v>
      </c>
      <c r="I58" s="44">
        <f>'6'!I240</f>
        <v>76</v>
      </c>
      <c r="J58" s="31"/>
    </row>
    <row r="59" spans="1:12" ht="25.5">
      <c r="A59" s="86" t="s">
        <v>80</v>
      </c>
      <c r="B59" s="43"/>
      <c r="C59" s="76" t="s">
        <v>237</v>
      </c>
      <c r="D59" s="41" t="s">
        <v>46</v>
      </c>
      <c r="E59" s="41" t="s">
        <v>36</v>
      </c>
      <c r="F59" s="41" t="s">
        <v>81</v>
      </c>
      <c r="G59" s="44">
        <f>'6'!G241</f>
        <v>198.6</v>
      </c>
      <c r="H59" s="44">
        <f>'6'!H241</f>
        <v>418.3</v>
      </c>
      <c r="I59" s="44">
        <f>'6'!I241</f>
        <v>418.3</v>
      </c>
      <c r="J59" s="31"/>
    </row>
    <row r="60" spans="1:12" ht="25.5">
      <c r="A60" s="86" t="s">
        <v>271</v>
      </c>
      <c r="B60" s="43"/>
      <c r="C60" s="60" t="s">
        <v>275</v>
      </c>
      <c r="D60" s="41" t="s">
        <v>46</v>
      </c>
      <c r="E60" s="41" t="s">
        <v>36</v>
      </c>
      <c r="F60" s="41"/>
      <c r="G60" s="44">
        <f>G61</f>
        <v>232.3</v>
      </c>
      <c r="H60" s="44"/>
      <c r="I60" s="44"/>
      <c r="J60" s="31"/>
    </row>
    <row r="61" spans="1:12" ht="25.5">
      <c r="A61" s="86" t="s">
        <v>80</v>
      </c>
      <c r="B61" s="43"/>
      <c r="C61" s="60" t="s">
        <v>275</v>
      </c>
      <c r="D61" s="41" t="s">
        <v>46</v>
      </c>
      <c r="E61" s="41" t="s">
        <v>36</v>
      </c>
      <c r="F61" s="41" t="s">
        <v>81</v>
      </c>
      <c r="G61" s="44">
        <f>272.3-40</f>
        <v>232.3</v>
      </c>
      <c r="H61" s="44"/>
      <c r="I61" s="44"/>
      <c r="J61" s="31"/>
    </row>
    <row r="62" spans="1:12" ht="40.5">
      <c r="A62" s="122" t="s">
        <v>195</v>
      </c>
      <c r="B62" s="43"/>
      <c r="C62" s="60" t="s">
        <v>118</v>
      </c>
      <c r="D62" s="41" t="s">
        <v>46</v>
      </c>
      <c r="E62" s="41" t="s">
        <v>36</v>
      </c>
      <c r="F62" s="48"/>
      <c r="G62" s="44">
        <f>G63</f>
        <v>797.5</v>
      </c>
      <c r="H62" s="44">
        <f>H63</f>
        <v>613.1</v>
      </c>
      <c r="I62" s="44">
        <f>I63</f>
        <v>614.6</v>
      </c>
      <c r="J62" s="31"/>
      <c r="K62" s="31"/>
      <c r="L62" s="31"/>
    </row>
    <row r="63" spans="1:12">
      <c r="A63" s="88" t="s">
        <v>119</v>
      </c>
      <c r="B63" s="43"/>
      <c r="C63" s="60" t="s">
        <v>120</v>
      </c>
      <c r="D63" s="41" t="s">
        <v>46</v>
      </c>
      <c r="E63" s="41" t="s">
        <v>36</v>
      </c>
      <c r="F63" s="48"/>
      <c r="G63" s="44">
        <f>G64+G66+G68</f>
        <v>797.5</v>
      </c>
      <c r="H63" s="44">
        <f t="shared" ref="G63:I64" si="4">H64+H66</f>
        <v>613.1</v>
      </c>
      <c r="I63" s="44">
        <f t="shared" si="4"/>
        <v>614.6</v>
      </c>
      <c r="J63" s="31"/>
    </row>
    <row r="64" spans="1:12">
      <c r="A64" s="88" t="s">
        <v>75</v>
      </c>
      <c r="B64" s="43"/>
      <c r="C64" s="60" t="s">
        <v>121</v>
      </c>
      <c r="D64" s="41" t="s">
        <v>46</v>
      </c>
      <c r="E64" s="41" t="s">
        <v>36</v>
      </c>
      <c r="F64" s="48"/>
      <c r="G64" s="44">
        <f t="shared" si="4"/>
        <v>326.2</v>
      </c>
      <c r="H64" s="44">
        <f t="shared" si="4"/>
        <v>488.6</v>
      </c>
      <c r="I64" s="44">
        <f t="shared" si="4"/>
        <v>490.1</v>
      </c>
      <c r="J64" s="31"/>
    </row>
    <row r="65" spans="1:12">
      <c r="A65" s="87" t="s">
        <v>141</v>
      </c>
      <c r="B65" s="43"/>
      <c r="C65" s="60" t="s">
        <v>121</v>
      </c>
      <c r="D65" s="41" t="s">
        <v>46</v>
      </c>
      <c r="E65" s="41" t="s">
        <v>36</v>
      </c>
      <c r="F65" s="60">
        <v>110</v>
      </c>
      <c r="G65" s="44">
        <f>'6'!G247</f>
        <v>276.60000000000002</v>
      </c>
      <c r="H65" s="44">
        <f>'6'!H247</f>
        <v>276.5</v>
      </c>
      <c r="I65" s="44">
        <f>'6'!I247</f>
        <v>276.60000000000002</v>
      </c>
      <c r="J65" s="31"/>
    </row>
    <row r="66" spans="1:12">
      <c r="A66" s="87" t="s">
        <v>141</v>
      </c>
      <c r="B66" s="43"/>
      <c r="C66" s="60" t="s">
        <v>207</v>
      </c>
      <c r="D66" s="41" t="s">
        <v>46</v>
      </c>
      <c r="E66" s="41" t="s">
        <v>36</v>
      </c>
      <c r="F66" s="60">
        <v>110</v>
      </c>
      <c r="G66" s="44">
        <f>'6'!G248</f>
        <v>302.5</v>
      </c>
      <c r="H66" s="44">
        <f>'6'!H248</f>
        <v>124.5</v>
      </c>
      <c r="I66" s="44">
        <f>'6'!I248</f>
        <v>124.5</v>
      </c>
      <c r="J66" s="31"/>
    </row>
    <row r="67" spans="1:12" ht="25.5">
      <c r="A67" s="86" t="s">
        <v>80</v>
      </c>
      <c r="B67" s="43"/>
      <c r="C67" s="60" t="s">
        <v>121</v>
      </c>
      <c r="D67" s="45" t="s">
        <v>46</v>
      </c>
      <c r="E67" s="41" t="s">
        <v>36</v>
      </c>
      <c r="F67" s="41" t="s">
        <v>81</v>
      </c>
      <c r="G67" s="44">
        <f>'6'!G249</f>
        <v>49.599999999999987</v>
      </c>
      <c r="H67" s="44">
        <f>'6'!H249</f>
        <v>212.1</v>
      </c>
      <c r="I67" s="44">
        <f>'6'!I249</f>
        <v>213.5</v>
      </c>
      <c r="J67" s="31"/>
    </row>
    <row r="68" spans="1:12" ht="25.5">
      <c r="A68" s="86" t="s">
        <v>271</v>
      </c>
      <c r="B68" s="43"/>
      <c r="C68" s="60" t="s">
        <v>276</v>
      </c>
      <c r="D68" s="45" t="s">
        <v>46</v>
      </c>
      <c r="E68" s="41" t="s">
        <v>36</v>
      </c>
      <c r="F68" s="41"/>
      <c r="G68" s="44">
        <f>G69</f>
        <v>168.8</v>
      </c>
      <c r="H68" s="44"/>
      <c r="I68" s="44"/>
      <c r="J68" s="31"/>
    </row>
    <row r="69" spans="1:12" ht="25.5">
      <c r="A69" s="86" t="s">
        <v>80</v>
      </c>
      <c r="B69" s="43"/>
      <c r="C69" s="60" t="s">
        <v>276</v>
      </c>
      <c r="D69" s="45" t="s">
        <v>46</v>
      </c>
      <c r="E69" s="41" t="s">
        <v>36</v>
      </c>
      <c r="F69" s="41" t="s">
        <v>81</v>
      </c>
      <c r="G69" s="44">
        <v>168.8</v>
      </c>
      <c r="H69" s="44"/>
      <c r="I69" s="44"/>
      <c r="J69" s="31"/>
    </row>
    <row r="70" spans="1:12" s="93" customFormat="1" ht="25.5">
      <c r="A70" s="91" t="s">
        <v>122</v>
      </c>
      <c r="B70" s="92"/>
      <c r="C70" s="32"/>
      <c r="D70" s="70" t="s">
        <v>46</v>
      </c>
      <c r="E70" s="70" t="s">
        <v>39</v>
      </c>
      <c r="F70" s="32" t="s">
        <v>15</v>
      </c>
      <c r="G70" s="71">
        <f>G71+G75</f>
        <v>363</v>
      </c>
      <c r="H70" s="71">
        <f>H71+H75</f>
        <v>476</v>
      </c>
      <c r="I70" s="71">
        <f>I71+I75</f>
        <v>476</v>
      </c>
      <c r="J70" s="94"/>
      <c r="K70" s="94"/>
      <c r="L70" s="94"/>
    </row>
    <row r="71" spans="1:12" ht="54">
      <c r="A71" s="121" t="s">
        <v>136</v>
      </c>
      <c r="B71" s="67"/>
      <c r="C71" s="60" t="s">
        <v>133</v>
      </c>
      <c r="D71" s="41" t="s">
        <v>46</v>
      </c>
      <c r="E71" s="41" t="s">
        <v>39</v>
      </c>
      <c r="F71" s="48" t="s">
        <v>15</v>
      </c>
      <c r="G71" s="44">
        <f t="shared" ref="G71:I73" si="5">G72</f>
        <v>0</v>
      </c>
      <c r="H71" s="44">
        <f t="shared" si="5"/>
        <v>16</v>
      </c>
      <c r="I71" s="44">
        <f t="shared" si="5"/>
        <v>16</v>
      </c>
      <c r="J71" s="31"/>
    </row>
    <row r="72" spans="1:12">
      <c r="A72" s="89" t="s">
        <v>126</v>
      </c>
      <c r="B72" s="43"/>
      <c r="C72" s="60" t="s">
        <v>134</v>
      </c>
      <c r="D72" s="41" t="s">
        <v>46</v>
      </c>
      <c r="E72" s="41" t="s">
        <v>39</v>
      </c>
      <c r="F72" s="48" t="s">
        <v>15</v>
      </c>
      <c r="G72" s="44">
        <f t="shared" si="5"/>
        <v>0</v>
      </c>
      <c r="H72" s="44">
        <f t="shared" si="5"/>
        <v>16</v>
      </c>
      <c r="I72" s="44">
        <f t="shared" si="5"/>
        <v>16</v>
      </c>
      <c r="J72" s="31"/>
    </row>
    <row r="73" spans="1:12">
      <c r="A73" s="88" t="s">
        <v>76</v>
      </c>
      <c r="B73" s="43"/>
      <c r="C73" s="60" t="s">
        <v>135</v>
      </c>
      <c r="D73" s="41" t="s">
        <v>46</v>
      </c>
      <c r="E73" s="41" t="s">
        <v>39</v>
      </c>
      <c r="F73" s="48"/>
      <c r="G73" s="44">
        <f t="shared" si="5"/>
        <v>0</v>
      </c>
      <c r="H73" s="44">
        <f t="shared" si="5"/>
        <v>16</v>
      </c>
      <c r="I73" s="44">
        <f t="shared" si="5"/>
        <v>16</v>
      </c>
      <c r="J73" s="31"/>
    </row>
    <row r="74" spans="1:12" ht="25.5">
      <c r="A74" s="86" t="s">
        <v>80</v>
      </c>
      <c r="B74" s="43"/>
      <c r="C74" s="60" t="s">
        <v>135</v>
      </c>
      <c r="D74" s="41" t="s">
        <v>46</v>
      </c>
      <c r="E74" s="41" t="s">
        <v>39</v>
      </c>
      <c r="F74" s="41" t="s">
        <v>81</v>
      </c>
      <c r="G74" s="44">
        <f>'6'!G258</f>
        <v>0</v>
      </c>
      <c r="H74" s="44">
        <f>'6'!H258</f>
        <v>16</v>
      </c>
      <c r="I74" s="44">
        <f>'6'!I258</f>
        <v>16</v>
      </c>
      <c r="J74" s="31"/>
    </row>
    <row r="75" spans="1:12" ht="54">
      <c r="A75" s="121" t="s">
        <v>196</v>
      </c>
      <c r="B75" s="67"/>
      <c r="C75" s="60" t="s">
        <v>123</v>
      </c>
      <c r="D75" s="41" t="s">
        <v>46</v>
      </c>
      <c r="E75" s="41" t="s">
        <v>39</v>
      </c>
      <c r="F75" s="48" t="s">
        <v>15</v>
      </c>
      <c r="G75" s="44">
        <f t="shared" ref="G75:I76" si="6">G76</f>
        <v>363</v>
      </c>
      <c r="H75" s="44">
        <f t="shared" si="6"/>
        <v>460</v>
      </c>
      <c r="I75" s="44">
        <f t="shared" si="6"/>
        <v>460</v>
      </c>
      <c r="J75" s="31"/>
    </row>
    <row r="76" spans="1:12">
      <c r="A76" s="88" t="s">
        <v>126</v>
      </c>
      <c r="B76" s="43"/>
      <c r="C76" s="60" t="s">
        <v>124</v>
      </c>
      <c r="D76" s="41" t="s">
        <v>46</v>
      </c>
      <c r="E76" s="41" t="s">
        <v>39</v>
      </c>
      <c r="F76" s="48" t="s">
        <v>15</v>
      </c>
      <c r="G76" s="44">
        <f t="shared" si="6"/>
        <v>363</v>
      </c>
      <c r="H76" s="44">
        <f t="shared" si="6"/>
        <v>460</v>
      </c>
      <c r="I76" s="44">
        <f t="shared" si="6"/>
        <v>460</v>
      </c>
      <c r="J76" s="31"/>
    </row>
    <row r="77" spans="1:12">
      <c r="A77" s="88" t="s">
        <v>76</v>
      </c>
      <c r="B77" s="43"/>
      <c r="C77" s="60" t="s">
        <v>125</v>
      </c>
      <c r="D77" s="41" t="s">
        <v>46</v>
      </c>
      <c r="E77" s="41" t="s">
        <v>39</v>
      </c>
      <c r="F77" s="48"/>
      <c r="G77" s="44">
        <f>G78+G79</f>
        <v>363</v>
      </c>
      <c r="H77" s="44">
        <f>H78+H79</f>
        <v>460</v>
      </c>
      <c r="I77" s="44">
        <f>I78+I79</f>
        <v>460</v>
      </c>
      <c r="J77" s="31"/>
    </row>
    <row r="78" spans="1:12" ht="25.5">
      <c r="A78" s="86" t="s">
        <v>80</v>
      </c>
      <c r="B78" s="43"/>
      <c r="C78" s="60" t="s">
        <v>125</v>
      </c>
      <c r="D78" s="41" t="s">
        <v>46</v>
      </c>
      <c r="E78" s="41" t="s">
        <v>39</v>
      </c>
      <c r="F78" s="41" t="s">
        <v>81</v>
      </c>
      <c r="G78" s="44">
        <f>'6'!G262</f>
        <v>363</v>
      </c>
      <c r="H78" s="44">
        <f>'6'!H262</f>
        <v>460</v>
      </c>
      <c r="I78" s="44">
        <f>'6'!I262</f>
        <v>460</v>
      </c>
      <c r="J78" s="31"/>
    </row>
    <row r="79" spans="1:12">
      <c r="A79" s="89" t="s">
        <v>79</v>
      </c>
      <c r="B79" s="43"/>
      <c r="C79" s="60" t="s">
        <v>125</v>
      </c>
      <c r="D79" s="41" t="s">
        <v>46</v>
      </c>
      <c r="E79" s="41" t="s">
        <v>39</v>
      </c>
      <c r="F79" s="45" t="s">
        <v>210</v>
      </c>
      <c r="G79" s="44">
        <f>'6'!G263</f>
        <v>0</v>
      </c>
      <c r="H79" s="44">
        <f>'6'!H263</f>
        <v>0</v>
      </c>
      <c r="I79" s="44">
        <f>'6'!I263</f>
        <v>0</v>
      </c>
      <c r="J79" s="31"/>
    </row>
    <row r="80" spans="1:12" s="93" customFormat="1">
      <c r="A80" s="84" t="s">
        <v>9</v>
      </c>
      <c r="B80" s="32">
        <v>911</v>
      </c>
      <c r="C80" s="32"/>
      <c r="D80" s="70" t="s">
        <v>40</v>
      </c>
      <c r="E80" s="70" t="s">
        <v>37</v>
      </c>
      <c r="F80" s="32"/>
      <c r="G80" s="71">
        <f t="shared" ref="G80:I84" si="7">G81</f>
        <v>0</v>
      </c>
      <c r="H80" s="71">
        <f>H81</f>
        <v>10</v>
      </c>
      <c r="I80" s="71">
        <f>I81</f>
        <v>10</v>
      </c>
      <c r="J80" s="94"/>
    </row>
    <row r="81" spans="1:10">
      <c r="A81" s="86" t="s">
        <v>30</v>
      </c>
      <c r="B81" s="47"/>
      <c r="C81" s="82"/>
      <c r="D81" s="81" t="s">
        <v>40</v>
      </c>
      <c r="E81" s="81" t="s">
        <v>45</v>
      </c>
      <c r="F81" s="82"/>
      <c r="G81" s="79">
        <f t="shared" si="7"/>
        <v>0</v>
      </c>
      <c r="H81" s="79">
        <f t="shared" si="7"/>
        <v>10</v>
      </c>
      <c r="I81" s="79">
        <f t="shared" si="7"/>
        <v>10</v>
      </c>
      <c r="J81" s="31"/>
    </row>
    <row r="82" spans="1:10" ht="54">
      <c r="A82" s="121" t="s">
        <v>127</v>
      </c>
      <c r="B82" s="43"/>
      <c r="C82" s="60" t="s">
        <v>128</v>
      </c>
      <c r="D82" s="81" t="s">
        <v>40</v>
      </c>
      <c r="E82" s="81" t="s">
        <v>45</v>
      </c>
      <c r="F82" s="81"/>
      <c r="G82" s="79">
        <f t="shared" si="7"/>
        <v>0</v>
      </c>
      <c r="H82" s="79">
        <f t="shared" ref="H82:I84" si="8">H83</f>
        <v>10</v>
      </c>
      <c r="I82" s="79">
        <f t="shared" si="8"/>
        <v>10</v>
      </c>
      <c r="J82" s="31"/>
    </row>
    <row r="83" spans="1:10" ht="25.5">
      <c r="A83" s="88" t="s">
        <v>131</v>
      </c>
      <c r="B83" s="43"/>
      <c r="C83" s="60" t="s">
        <v>129</v>
      </c>
      <c r="D83" s="81" t="s">
        <v>40</v>
      </c>
      <c r="E83" s="81" t="s">
        <v>45</v>
      </c>
      <c r="F83" s="81"/>
      <c r="G83" s="79">
        <f t="shared" si="7"/>
        <v>0</v>
      </c>
      <c r="H83" s="79">
        <f t="shared" si="8"/>
        <v>10</v>
      </c>
      <c r="I83" s="79">
        <f t="shared" si="8"/>
        <v>10</v>
      </c>
      <c r="J83" s="31"/>
    </row>
    <row r="84" spans="1:10">
      <c r="A84" s="86" t="s">
        <v>10</v>
      </c>
      <c r="B84" s="43"/>
      <c r="C84" s="60" t="s">
        <v>130</v>
      </c>
      <c r="D84" s="81" t="s">
        <v>40</v>
      </c>
      <c r="E84" s="81" t="s">
        <v>45</v>
      </c>
      <c r="F84" s="81"/>
      <c r="G84" s="79">
        <f t="shared" si="7"/>
        <v>0</v>
      </c>
      <c r="H84" s="79">
        <f t="shared" si="8"/>
        <v>10</v>
      </c>
      <c r="I84" s="79">
        <f t="shared" si="8"/>
        <v>10</v>
      </c>
      <c r="J84" s="31"/>
    </row>
    <row r="85" spans="1:10" ht="25.5">
      <c r="A85" s="86" t="s">
        <v>80</v>
      </c>
      <c r="B85" s="68"/>
      <c r="C85" s="60" t="s">
        <v>130</v>
      </c>
      <c r="D85" s="81" t="s">
        <v>40</v>
      </c>
      <c r="E85" s="81" t="s">
        <v>45</v>
      </c>
      <c r="F85" s="41" t="s">
        <v>81</v>
      </c>
      <c r="G85" s="44">
        <f>'6'!G294</f>
        <v>0</v>
      </c>
      <c r="H85" s="44">
        <f>'6'!H294</f>
        <v>10</v>
      </c>
      <c r="I85" s="44">
        <f>'6'!I294</f>
        <v>10</v>
      </c>
      <c r="J85" s="31"/>
    </row>
    <row r="86" spans="1:10">
      <c r="A86" s="84" t="s">
        <v>7</v>
      </c>
      <c r="B86" s="68"/>
      <c r="C86" s="60"/>
      <c r="D86" s="123" t="s">
        <v>45</v>
      </c>
      <c r="E86" s="123" t="s">
        <v>37</v>
      </c>
      <c r="F86" s="41"/>
      <c r="G86" s="44">
        <f t="shared" ref="G86:G91" si="9">G87</f>
        <v>9297</v>
      </c>
      <c r="H86" s="44"/>
      <c r="I86" s="44"/>
      <c r="J86" s="31"/>
    </row>
    <row r="87" spans="1:10" ht="13.5">
      <c r="A87" s="105" t="s">
        <v>8</v>
      </c>
      <c r="B87" s="72"/>
      <c r="C87" s="41"/>
      <c r="D87" s="77" t="s">
        <v>45</v>
      </c>
      <c r="E87" s="77" t="s">
        <v>42</v>
      </c>
      <c r="F87" s="41"/>
      <c r="G87" s="44">
        <f t="shared" si="9"/>
        <v>9297</v>
      </c>
      <c r="H87" s="44"/>
      <c r="I87" s="44"/>
      <c r="J87" s="31"/>
    </row>
    <row r="88" spans="1:10" ht="51">
      <c r="A88" s="86" t="s">
        <v>284</v>
      </c>
      <c r="B88" s="72"/>
      <c r="C88" s="60" t="s">
        <v>286</v>
      </c>
      <c r="D88" s="123" t="s">
        <v>45</v>
      </c>
      <c r="E88" s="45" t="s">
        <v>42</v>
      </c>
      <c r="F88" s="41"/>
      <c r="G88" s="44">
        <f t="shared" si="9"/>
        <v>9297</v>
      </c>
      <c r="H88" s="44"/>
      <c r="I88" s="44"/>
      <c r="J88" s="31"/>
    </row>
    <row r="89" spans="1:10" ht="51">
      <c r="A89" s="86" t="s">
        <v>284</v>
      </c>
      <c r="B89" s="72"/>
      <c r="C89" s="60" t="s">
        <v>287</v>
      </c>
      <c r="D89" s="123" t="s">
        <v>45</v>
      </c>
      <c r="E89" s="45" t="s">
        <v>42</v>
      </c>
      <c r="F89" s="41"/>
      <c r="G89" s="44">
        <f t="shared" si="9"/>
        <v>9297</v>
      </c>
      <c r="H89" s="44"/>
      <c r="I89" s="44"/>
      <c r="J89" s="31"/>
    </row>
    <row r="90" spans="1:10" ht="63.75">
      <c r="A90" s="86" t="s">
        <v>285</v>
      </c>
      <c r="B90" s="72"/>
      <c r="C90" s="60" t="s">
        <v>288</v>
      </c>
      <c r="D90" s="123" t="s">
        <v>45</v>
      </c>
      <c r="E90" s="45" t="s">
        <v>42</v>
      </c>
      <c r="F90" s="41"/>
      <c r="G90" s="44">
        <f t="shared" si="9"/>
        <v>9297</v>
      </c>
      <c r="H90" s="44"/>
      <c r="I90" s="44"/>
      <c r="J90" s="31"/>
    </row>
    <row r="91" spans="1:10" ht="63.75">
      <c r="A91" s="86" t="s">
        <v>285</v>
      </c>
      <c r="B91" s="72"/>
      <c r="C91" s="60" t="s">
        <v>289</v>
      </c>
      <c r="D91" s="123" t="s">
        <v>45</v>
      </c>
      <c r="E91" s="45" t="s">
        <v>42</v>
      </c>
      <c r="F91" s="41"/>
      <c r="G91" s="44">
        <f t="shared" si="9"/>
        <v>9297</v>
      </c>
      <c r="H91" s="44"/>
      <c r="I91" s="44"/>
      <c r="J91" s="31"/>
    </row>
    <row r="92" spans="1:10" ht="25.5">
      <c r="A92" s="86" t="s">
        <v>80</v>
      </c>
      <c r="B92" s="72"/>
      <c r="C92" s="60" t="s">
        <v>289</v>
      </c>
      <c r="D92" s="123" t="s">
        <v>45</v>
      </c>
      <c r="E92" s="45" t="s">
        <v>42</v>
      </c>
      <c r="F92" s="46" t="s">
        <v>81</v>
      </c>
      <c r="G92" s="44">
        <v>9297</v>
      </c>
      <c r="H92" s="44"/>
      <c r="I92" s="44"/>
      <c r="J92" s="31"/>
    </row>
    <row r="93" spans="1:10" ht="42.75">
      <c r="A93" s="118" t="s">
        <v>111</v>
      </c>
      <c r="B93" s="54"/>
      <c r="C93" s="96" t="s">
        <v>143</v>
      </c>
      <c r="D93" s="59"/>
      <c r="E93" s="59"/>
      <c r="F93" s="59"/>
      <c r="G93" s="75">
        <f>G94</f>
        <v>3297.5999999999995</v>
      </c>
      <c r="H93" s="75">
        <f>H94</f>
        <v>3186.3</v>
      </c>
      <c r="I93" s="75">
        <f>I94</f>
        <v>3186.3</v>
      </c>
      <c r="J93" s="31"/>
    </row>
    <row r="94" spans="1:10" ht="15.75">
      <c r="A94" s="7" t="s">
        <v>68</v>
      </c>
      <c r="B94" s="8"/>
      <c r="C94" s="59"/>
      <c r="D94" s="8" t="s">
        <v>39</v>
      </c>
      <c r="E94" s="8" t="s">
        <v>43</v>
      </c>
      <c r="F94" s="46"/>
      <c r="G94" s="75">
        <f>G95+G99+G103</f>
        <v>3297.5999999999995</v>
      </c>
      <c r="H94" s="75">
        <f>H95+H99+H103</f>
        <v>3186.3</v>
      </c>
      <c r="I94" s="75">
        <f>I95+I99+I103</f>
        <v>3186.3</v>
      </c>
      <c r="J94" s="31"/>
    </row>
    <row r="95" spans="1:10" ht="27">
      <c r="A95" s="122" t="s">
        <v>223</v>
      </c>
      <c r="B95" s="54"/>
      <c r="C95" s="59" t="s">
        <v>144</v>
      </c>
      <c r="D95" s="59" t="s">
        <v>39</v>
      </c>
      <c r="E95" s="59" t="s">
        <v>43</v>
      </c>
      <c r="F95" s="59"/>
      <c r="G95" s="64">
        <f t="shared" ref="G95:I97" si="10">G96</f>
        <v>1055</v>
      </c>
      <c r="H95" s="64">
        <f t="shared" si="10"/>
        <v>620</v>
      </c>
      <c r="I95" s="64">
        <f t="shared" si="10"/>
        <v>620</v>
      </c>
      <c r="J95" s="31"/>
    </row>
    <row r="96" spans="1:10">
      <c r="A96" s="89" t="s">
        <v>224</v>
      </c>
      <c r="B96" s="54"/>
      <c r="C96" s="59" t="s">
        <v>145</v>
      </c>
      <c r="D96" s="59" t="s">
        <v>39</v>
      </c>
      <c r="E96" s="59" t="s">
        <v>43</v>
      </c>
      <c r="F96" s="59"/>
      <c r="G96" s="64">
        <f t="shared" si="10"/>
        <v>1055</v>
      </c>
      <c r="H96" s="64">
        <f t="shared" si="10"/>
        <v>620</v>
      </c>
      <c r="I96" s="64">
        <f t="shared" si="10"/>
        <v>620</v>
      </c>
      <c r="J96" s="31"/>
    </row>
    <row r="97" spans="1:10" ht="38.25">
      <c r="A97" s="89" t="s">
        <v>174</v>
      </c>
      <c r="B97" s="54"/>
      <c r="C97" s="59" t="s">
        <v>146</v>
      </c>
      <c r="D97" s="59" t="s">
        <v>39</v>
      </c>
      <c r="E97" s="59" t="s">
        <v>43</v>
      </c>
      <c r="F97" s="59"/>
      <c r="G97" s="64">
        <f t="shared" si="10"/>
        <v>1055</v>
      </c>
      <c r="H97" s="64">
        <f t="shared" si="10"/>
        <v>620</v>
      </c>
      <c r="I97" s="64">
        <f t="shared" si="10"/>
        <v>620</v>
      </c>
      <c r="J97" s="31"/>
    </row>
    <row r="98" spans="1:10" ht="25.5">
      <c r="A98" s="86" t="s">
        <v>80</v>
      </c>
      <c r="B98" s="60"/>
      <c r="C98" s="59" t="s">
        <v>146</v>
      </c>
      <c r="D98" s="59" t="s">
        <v>39</v>
      </c>
      <c r="E98" s="59" t="s">
        <v>43</v>
      </c>
      <c r="F98" s="46" t="s">
        <v>81</v>
      </c>
      <c r="G98" s="64">
        <f>'6'!G104</f>
        <v>1055</v>
      </c>
      <c r="H98" s="64">
        <f>'6'!H104</f>
        <v>620</v>
      </c>
      <c r="I98" s="64">
        <f>'6'!I104</f>
        <v>620</v>
      </c>
      <c r="J98" s="31"/>
    </row>
    <row r="99" spans="1:10" ht="27">
      <c r="A99" s="122" t="s">
        <v>225</v>
      </c>
      <c r="B99" s="60"/>
      <c r="C99" s="59" t="s">
        <v>147</v>
      </c>
      <c r="D99" s="59" t="s">
        <v>39</v>
      </c>
      <c r="E99" s="59" t="s">
        <v>43</v>
      </c>
      <c r="F99" s="46"/>
      <c r="G99" s="64">
        <f t="shared" ref="G99:I101" si="11">G100</f>
        <v>1010.1999999999999</v>
      </c>
      <c r="H99" s="64">
        <f t="shared" si="11"/>
        <v>1588</v>
      </c>
      <c r="I99" s="64">
        <f t="shared" si="11"/>
        <v>1588</v>
      </c>
      <c r="J99" s="31"/>
    </row>
    <row r="100" spans="1:10" ht="51">
      <c r="A100" s="89" t="s">
        <v>226</v>
      </c>
      <c r="B100" s="60"/>
      <c r="C100" s="59" t="s">
        <v>148</v>
      </c>
      <c r="D100" s="59" t="s">
        <v>39</v>
      </c>
      <c r="E100" s="59" t="s">
        <v>43</v>
      </c>
      <c r="F100" s="46"/>
      <c r="G100" s="64">
        <f t="shared" si="11"/>
        <v>1010.1999999999999</v>
      </c>
      <c r="H100" s="64">
        <f t="shared" si="11"/>
        <v>1588</v>
      </c>
      <c r="I100" s="64">
        <f t="shared" si="11"/>
        <v>1588</v>
      </c>
      <c r="J100" s="31"/>
    </row>
    <row r="101" spans="1:10" ht="63.75">
      <c r="A101" s="89" t="s">
        <v>227</v>
      </c>
      <c r="B101" s="54"/>
      <c r="C101" s="59" t="s">
        <v>149</v>
      </c>
      <c r="D101" s="59" t="s">
        <v>39</v>
      </c>
      <c r="E101" s="59" t="s">
        <v>43</v>
      </c>
      <c r="F101" s="59"/>
      <c r="G101" s="64">
        <f t="shared" si="11"/>
        <v>1010.1999999999999</v>
      </c>
      <c r="H101" s="64">
        <f t="shared" si="11"/>
        <v>1588</v>
      </c>
      <c r="I101" s="64">
        <f t="shared" si="11"/>
        <v>1588</v>
      </c>
      <c r="J101" s="31"/>
    </row>
    <row r="102" spans="1:10" ht="25.5">
      <c r="A102" s="86" t="s">
        <v>80</v>
      </c>
      <c r="B102" s="60"/>
      <c r="C102" s="59" t="s">
        <v>149</v>
      </c>
      <c r="D102" s="59" t="s">
        <v>39</v>
      </c>
      <c r="E102" s="59" t="s">
        <v>43</v>
      </c>
      <c r="F102" s="46" t="s">
        <v>81</v>
      </c>
      <c r="G102" s="64">
        <f>'6'!G108</f>
        <v>1010.1999999999999</v>
      </c>
      <c r="H102" s="64">
        <f>'6'!H108</f>
        <v>1588</v>
      </c>
      <c r="I102" s="64">
        <f>'6'!I108</f>
        <v>1588</v>
      </c>
      <c r="J102" s="31"/>
    </row>
    <row r="103" spans="1:10" ht="25.5">
      <c r="A103" s="69" t="s">
        <v>202</v>
      </c>
      <c r="B103" s="60"/>
      <c r="C103" s="59" t="s">
        <v>199</v>
      </c>
      <c r="D103" s="59" t="s">
        <v>39</v>
      </c>
      <c r="E103" s="59" t="s">
        <v>43</v>
      </c>
      <c r="F103" s="46"/>
      <c r="G103" s="64">
        <f>G104</f>
        <v>1232.3999999999999</v>
      </c>
      <c r="H103" s="64">
        <f>H104</f>
        <v>978.3</v>
      </c>
      <c r="I103" s="64">
        <f>I104</f>
        <v>978.3</v>
      </c>
      <c r="J103" s="31"/>
    </row>
    <row r="104" spans="1:10" ht="25.5">
      <c r="A104" s="69" t="s">
        <v>203</v>
      </c>
      <c r="B104" s="60"/>
      <c r="C104" s="59" t="s">
        <v>200</v>
      </c>
      <c r="D104" s="59" t="s">
        <v>39</v>
      </c>
      <c r="E104" s="59" t="s">
        <v>43</v>
      </c>
      <c r="F104" s="46"/>
      <c r="G104" s="64">
        <f>G105+G107</f>
        <v>1232.3999999999999</v>
      </c>
      <c r="H104" s="64">
        <f>H105+H107</f>
        <v>978.3</v>
      </c>
      <c r="I104" s="64">
        <f>I105+I107</f>
        <v>978.3</v>
      </c>
      <c r="J104" s="31"/>
    </row>
    <row r="105" spans="1:10" ht="25.5" hidden="1">
      <c r="A105" s="69" t="s">
        <v>204</v>
      </c>
      <c r="B105" s="60"/>
      <c r="C105" s="59" t="s">
        <v>201</v>
      </c>
      <c r="D105" s="59" t="s">
        <v>39</v>
      </c>
      <c r="E105" s="59" t="s">
        <v>43</v>
      </c>
      <c r="F105" s="46"/>
      <c r="G105" s="64">
        <f>G106</f>
        <v>0</v>
      </c>
      <c r="H105" s="64">
        <f>H106</f>
        <v>0</v>
      </c>
      <c r="I105" s="64">
        <f>I106</f>
        <v>0</v>
      </c>
      <c r="J105" s="31"/>
    </row>
    <row r="106" spans="1:10" ht="25.5" hidden="1">
      <c r="A106" s="40" t="s">
        <v>80</v>
      </c>
      <c r="B106" s="60"/>
      <c r="C106" s="59" t="s">
        <v>201</v>
      </c>
      <c r="D106" s="59" t="s">
        <v>39</v>
      </c>
      <c r="E106" s="59" t="s">
        <v>43</v>
      </c>
      <c r="F106" s="46"/>
      <c r="G106" s="64"/>
      <c r="H106" s="64"/>
      <c r="I106" s="64"/>
      <c r="J106" s="31"/>
    </row>
    <row r="107" spans="1:10" ht="38.25">
      <c r="A107" s="40" t="s">
        <v>212</v>
      </c>
      <c r="B107" s="60"/>
      <c r="C107" s="59" t="s">
        <v>211</v>
      </c>
      <c r="D107" s="59" t="s">
        <v>39</v>
      </c>
      <c r="E107" s="59" t="s">
        <v>43</v>
      </c>
      <c r="F107" s="46"/>
      <c r="G107" s="64">
        <f>G108</f>
        <v>1232.3999999999999</v>
      </c>
      <c r="H107" s="64">
        <f>H108</f>
        <v>978.3</v>
      </c>
      <c r="I107" s="64">
        <f>I108</f>
        <v>978.3</v>
      </c>
      <c r="J107" s="31"/>
    </row>
    <row r="108" spans="1:10" ht="25.5">
      <c r="A108" s="40" t="s">
        <v>80</v>
      </c>
      <c r="B108" s="60"/>
      <c r="C108" s="59" t="s">
        <v>211</v>
      </c>
      <c r="D108" s="59" t="s">
        <v>39</v>
      </c>
      <c r="E108" s="59" t="s">
        <v>43</v>
      </c>
      <c r="F108" s="46" t="s">
        <v>81</v>
      </c>
      <c r="G108" s="64">
        <f>'6'!G118</f>
        <v>1232.3999999999999</v>
      </c>
      <c r="H108" s="64">
        <v>978.3</v>
      </c>
      <c r="I108" s="64">
        <v>978.3</v>
      </c>
      <c r="J108" s="31"/>
    </row>
    <row r="109" spans="1:10" s="93" customFormat="1" ht="38.25">
      <c r="A109" s="92" t="s">
        <v>242</v>
      </c>
      <c r="B109" s="95"/>
      <c r="C109" s="96" t="s">
        <v>240</v>
      </c>
      <c r="D109" s="96" t="s">
        <v>39</v>
      </c>
      <c r="E109" s="96" t="s">
        <v>43</v>
      </c>
      <c r="F109" s="70"/>
      <c r="G109" s="97">
        <f>G110</f>
        <v>950.09999999999991</v>
      </c>
      <c r="H109" s="97"/>
      <c r="I109" s="97"/>
      <c r="J109" s="94"/>
    </row>
    <row r="110" spans="1:10" ht="38.25">
      <c r="A110" s="84" t="s">
        <v>239</v>
      </c>
      <c r="B110" s="60"/>
      <c r="C110" s="59" t="s">
        <v>240</v>
      </c>
      <c r="D110" s="59" t="s">
        <v>39</v>
      </c>
      <c r="E110" s="59" t="s">
        <v>43</v>
      </c>
      <c r="F110" s="45"/>
      <c r="G110" s="64">
        <f>G111</f>
        <v>950.09999999999991</v>
      </c>
      <c r="H110" s="64"/>
      <c r="I110" s="64"/>
      <c r="J110" s="31"/>
    </row>
    <row r="111" spans="1:10" ht="38.25">
      <c r="A111" s="86" t="s">
        <v>239</v>
      </c>
      <c r="B111" s="54"/>
      <c r="C111" s="59" t="s">
        <v>240</v>
      </c>
      <c r="D111" s="59" t="s">
        <v>39</v>
      </c>
      <c r="E111" s="59" t="s">
        <v>43</v>
      </c>
      <c r="F111" s="59"/>
      <c r="G111" s="64">
        <f>G112+G115+G118</f>
        <v>950.09999999999991</v>
      </c>
      <c r="H111" s="64"/>
      <c r="I111" s="64"/>
      <c r="J111" s="31"/>
    </row>
    <row r="112" spans="1:10" ht="25.5">
      <c r="A112" s="89" t="s">
        <v>319</v>
      </c>
      <c r="B112" s="54"/>
      <c r="C112" s="59" t="s">
        <v>316</v>
      </c>
      <c r="D112" s="59" t="s">
        <v>39</v>
      </c>
      <c r="E112" s="59" t="s">
        <v>43</v>
      </c>
      <c r="F112" s="59"/>
      <c r="G112" s="64">
        <f>G113</f>
        <v>595.79999999999995</v>
      </c>
      <c r="H112" s="64"/>
      <c r="I112" s="64"/>
      <c r="J112" s="31"/>
    </row>
    <row r="113" spans="1:12" ht="76.5">
      <c r="A113" s="86" t="s">
        <v>320</v>
      </c>
      <c r="B113" s="54"/>
      <c r="C113" s="59" t="s">
        <v>317</v>
      </c>
      <c r="D113" s="59" t="s">
        <v>39</v>
      </c>
      <c r="E113" s="59" t="s">
        <v>43</v>
      </c>
      <c r="F113" s="59"/>
      <c r="G113" s="64">
        <f>G114</f>
        <v>595.79999999999995</v>
      </c>
      <c r="H113" s="64"/>
      <c r="I113" s="64"/>
      <c r="J113" s="31"/>
    </row>
    <row r="114" spans="1:12" ht="25.5">
      <c r="A114" s="86" t="s">
        <v>80</v>
      </c>
      <c r="B114" s="60"/>
      <c r="C114" s="59" t="s">
        <v>317</v>
      </c>
      <c r="D114" s="59" t="s">
        <v>39</v>
      </c>
      <c r="E114" s="59" t="s">
        <v>43</v>
      </c>
      <c r="F114" s="46" t="s">
        <v>81</v>
      </c>
      <c r="G114" s="64">
        <f>527.9+67.9</f>
        <v>595.79999999999995</v>
      </c>
      <c r="H114" s="64"/>
      <c r="I114" s="64"/>
      <c r="J114" s="31"/>
    </row>
    <row r="115" spans="1:12" ht="25.5">
      <c r="A115" s="86" t="s">
        <v>322</v>
      </c>
      <c r="B115" s="60"/>
      <c r="C115" s="59" t="s">
        <v>241</v>
      </c>
      <c r="D115" s="46" t="s">
        <v>45</v>
      </c>
      <c r="E115" s="46" t="s">
        <v>38</v>
      </c>
      <c r="F115" s="46"/>
      <c r="G115" s="64">
        <f>G116</f>
        <v>199.1</v>
      </c>
      <c r="H115" s="64"/>
      <c r="I115" s="64"/>
      <c r="J115" s="31"/>
    </row>
    <row r="116" spans="1:12" ht="76.5">
      <c r="A116" s="89" t="s">
        <v>323</v>
      </c>
      <c r="B116" s="60"/>
      <c r="C116" s="59" t="s">
        <v>321</v>
      </c>
      <c r="D116" s="46" t="s">
        <v>45</v>
      </c>
      <c r="E116" s="46" t="s">
        <v>38</v>
      </c>
      <c r="F116" s="46"/>
      <c r="G116" s="64">
        <f>G117</f>
        <v>199.1</v>
      </c>
      <c r="H116" s="64"/>
      <c r="I116" s="64"/>
      <c r="J116" s="31"/>
    </row>
    <row r="117" spans="1:12" ht="25.5">
      <c r="A117" s="86" t="s">
        <v>80</v>
      </c>
      <c r="B117" s="60"/>
      <c r="C117" s="59" t="s">
        <v>321</v>
      </c>
      <c r="D117" s="46" t="s">
        <v>45</v>
      </c>
      <c r="E117" s="46" t="s">
        <v>38</v>
      </c>
      <c r="F117" s="46"/>
      <c r="G117" s="64">
        <f>176.4+22.7</f>
        <v>199.1</v>
      </c>
      <c r="H117" s="64"/>
      <c r="I117" s="64"/>
      <c r="J117" s="31"/>
    </row>
    <row r="118" spans="1:12" ht="25.5">
      <c r="A118" s="86" t="s">
        <v>322</v>
      </c>
      <c r="B118" s="60"/>
      <c r="C118" s="59" t="s">
        <v>316</v>
      </c>
      <c r="D118" s="46" t="s">
        <v>45</v>
      </c>
      <c r="E118" s="46" t="s">
        <v>38</v>
      </c>
      <c r="F118" s="46"/>
      <c r="G118" s="64">
        <f>G119</f>
        <v>155.19999999999999</v>
      </c>
      <c r="H118" s="64"/>
      <c r="I118" s="64"/>
      <c r="J118" s="31"/>
    </row>
    <row r="119" spans="1:12" ht="76.5">
      <c r="A119" s="89" t="s">
        <v>323</v>
      </c>
      <c r="B119" s="60"/>
      <c r="C119" s="59" t="s">
        <v>317</v>
      </c>
      <c r="D119" s="46" t="s">
        <v>45</v>
      </c>
      <c r="E119" s="46" t="s">
        <v>38</v>
      </c>
      <c r="F119" s="46"/>
      <c r="G119" s="64">
        <f>G120</f>
        <v>155.19999999999999</v>
      </c>
      <c r="H119" s="64"/>
      <c r="I119" s="64"/>
      <c r="J119" s="31"/>
    </row>
    <row r="120" spans="1:12" ht="25.5">
      <c r="A120" s="86" t="s">
        <v>80</v>
      </c>
      <c r="B120" s="60"/>
      <c r="C120" s="59" t="s">
        <v>317</v>
      </c>
      <c r="D120" s="46" t="s">
        <v>45</v>
      </c>
      <c r="E120" s="46" t="s">
        <v>38</v>
      </c>
      <c r="F120" s="46"/>
      <c r="G120" s="64">
        <f>137.5+17.7</f>
        <v>155.19999999999999</v>
      </c>
      <c r="H120" s="64"/>
      <c r="I120" s="64"/>
      <c r="J120" s="31"/>
    </row>
    <row r="121" spans="1:12" ht="57.75" customHeight="1">
      <c r="A121" s="84" t="s">
        <v>251</v>
      </c>
      <c r="B121" s="32"/>
      <c r="C121" s="70" t="s">
        <v>178</v>
      </c>
      <c r="D121" s="70"/>
      <c r="E121" s="70"/>
      <c r="F121" s="70"/>
      <c r="G121" s="71">
        <f>G122+G130+G140</f>
        <v>3906.0999999999995</v>
      </c>
      <c r="H121" s="71">
        <f>H122+H130+H140</f>
        <v>3182</v>
      </c>
      <c r="I121" s="71">
        <f>I122+I130+I140</f>
        <v>3384.4</v>
      </c>
      <c r="J121" s="31"/>
      <c r="K121" s="31"/>
      <c r="L121" s="31"/>
    </row>
    <row r="122" spans="1:12" ht="13.5">
      <c r="A122" s="105" t="s">
        <v>21</v>
      </c>
      <c r="B122" s="72"/>
      <c r="C122" s="45"/>
      <c r="D122" s="46" t="s">
        <v>45</v>
      </c>
      <c r="E122" s="46" t="s">
        <v>36</v>
      </c>
      <c r="F122" s="41"/>
      <c r="G122" s="44">
        <f>G123</f>
        <v>259.39999999999998</v>
      </c>
      <c r="H122" s="44">
        <f>H123</f>
        <v>187.2</v>
      </c>
      <c r="I122" s="44">
        <f>I123</f>
        <v>187.2</v>
      </c>
      <c r="J122" s="102"/>
      <c r="K122" s="102"/>
      <c r="L122" s="102"/>
    </row>
    <row r="123" spans="1:12" ht="25.5">
      <c r="A123" s="86" t="s">
        <v>238</v>
      </c>
      <c r="B123" s="72"/>
      <c r="C123" s="45" t="s">
        <v>180</v>
      </c>
      <c r="D123" s="46" t="s">
        <v>45</v>
      </c>
      <c r="E123" s="46" t="s">
        <v>36</v>
      </c>
      <c r="F123" s="41"/>
      <c r="G123" s="44">
        <f>G124+G126+G129</f>
        <v>259.39999999999998</v>
      </c>
      <c r="H123" s="44">
        <f>H124+H126+H129</f>
        <v>187.2</v>
      </c>
      <c r="I123" s="44">
        <f>I124+I126+I129</f>
        <v>187.2</v>
      </c>
      <c r="J123" s="102"/>
      <c r="K123" s="102"/>
      <c r="L123" s="102"/>
    </row>
    <row r="124" spans="1:12">
      <c r="A124" s="86" t="s">
        <v>110</v>
      </c>
      <c r="B124" s="72"/>
      <c r="C124" s="45" t="s">
        <v>181</v>
      </c>
      <c r="D124" s="46" t="s">
        <v>45</v>
      </c>
      <c r="E124" s="46" t="s">
        <v>36</v>
      </c>
      <c r="F124" s="41"/>
      <c r="G124" s="44">
        <f>G125</f>
        <v>259.39999999999998</v>
      </c>
      <c r="H124" s="44">
        <f>H125</f>
        <v>177.2</v>
      </c>
      <c r="I124" s="44">
        <f>I125</f>
        <v>177.2</v>
      </c>
      <c r="J124" s="102"/>
      <c r="K124" s="102"/>
      <c r="L124" s="102"/>
    </row>
    <row r="125" spans="1:12" ht="25.5">
      <c r="A125" s="86" t="s">
        <v>80</v>
      </c>
      <c r="B125" s="72"/>
      <c r="C125" s="45" t="s">
        <v>181</v>
      </c>
      <c r="D125" s="46" t="s">
        <v>45</v>
      </c>
      <c r="E125" s="46" t="s">
        <v>36</v>
      </c>
      <c r="F125" s="46" t="s">
        <v>81</v>
      </c>
      <c r="G125" s="44">
        <f>'6'!G152</f>
        <v>259.39999999999998</v>
      </c>
      <c r="H125" s="44">
        <f>'6'!H152</f>
        <v>177.2</v>
      </c>
      <c r="I125" s="44">
        <f>'6'!I152</f>
        <v>177.2</v>
      </c>
      <c r="J125" s="31"/>
    </row>
    <row r="126" spans="1:12">
      <c r="A126" s="86" t="s">
        <v>232</v>
      </c>
      <c r="B126" s="72"/>
      <c r="C126" s="45" t="s">
        <v>233</v>
      </c>
      <c r="D126" s="46" t="s">
        <v>45</v>
      </c>
      <c r="E126" s="46" t="s">
        <v>36</v>
      </c>
      <c r="F126" s="46"/>
      <c r="G126" s="44">
        <f>G127</f>
        <v>0</v>
      </c>
      <c r="H126" s="44">
        <f>H127</f>
        <v>0</v>
      </c>
      <c r="I126" s="44">
        <f>I127</f>
        <v>0</v>
      </c>
      <c r="J126" s="31"/>
    </row>
    <row r="127" spans="1:12" ht="25.5">
      <c r="A127" s="86" t="s">
        <v>80</v>
      </c>
      <c r="B127" s="72"/>
      <c r="C127" s="45" t="s">
        <v>233</v>
      </c>
      <c r="D127" s="46" t="s">
        <v>45</v>
      </c>
      <c r="E127" s="46" t="s">
        <v>36</v>
      </c>
      <c r="F127" s="46" t="s">
        <v>81</v>
      </c>
      <c r="G127" s="44">
        <f>'6'!G154</f>
        <v>0</v>
      </c>
      <c r="H127" s="44">
        <f>'6'!H154</f>
        <v>0</v>
      </c>
      <c r="I127" s="44">
        <f>'6'!I154</f>
        <v>0</v>
      </c>
      <c r="J127" s="31"/>
    </row>
    <row r="128" spans="1:12">
      <c r="A128" s="88" t="s">
        <v>175</v>
      </c>
      <c r="B128" s="72"/>
      <c r="C128" s="76" t="s">
        <v>261</v>
      </c>
      <c r="D128" s="46" t="s">
        <v>45</v>
      </c>
      <c r="E128" s="46" t="s">
        <v>36</v>
      </c>
      <c r="F128" s="46"/>
      <c r="G128" s="44">
        <f>G129</f>
        <v>0</v>
      </c>
      <c r="H128" s="44">
        <f>H129</f>
        <v>10</v>
      </c>
      <c r="I128" s="44">
        <f>I129</f>
        <v>10</v>
      </c>
      <c r="J128" s="31"/>
    </row>
    <row r="129" spans="1:12" ht="25.5">
      <c r="A129" s="86" t="s">
        <v>80</v>
      </c>
      <c r="B129" s="72"/>
      <c r="C129" s="76" t="s">
        <v>261</v>
      </c>
      <c r="D129" s="46" t="s">
        <v>45</v>
      </c>
      <c r="E129" s="46" t="s">
        <v>36</v>
      </c>
      <c r="F129" s="46" t="s">
        <v>81</v>
      </c>
      <c r="G129" s="44">
        <f>'6'!G156</f>
        <v>0</v>
      </c>
      <c r="H129" s="44">
        <f>'6'!H156</f>
        <v>10</v>
      </c>
      <c r="I129" s="44">
        <f>'6'!I156</f>
        <v>10</v>
      </c>
      <c r="J129" s="31"/>
    </row>
    <row r="130" spans="1:12" ht="13.5">
      <c r="A130" s="105" t="s">
        <v>8</v>
      </c>
      <c r="B130" s="72"/>
      <c r="C130" s="41"/>
      <c r="D130" s="77" t="s">
        <v>45</v>
      </c>
      <c r="E130" s="77" t="s">
        <v>42</v>
      </c>
      <c r="F130" s="41"/>
      <c r="G130" s="44">
        <f t="shared" ref="G130:I131" si="12">G131</f>
        <v>432.4</v>
      </c>
      <c r="H130" s="44">
        <f t="shared" si="12"/>
        <v>0</v>
      </c>
      <c r="I130" s="44">
        <f t="shared" si="12"/>
        <v>0</v>
      </c>
      <c r="J130" s="31"/>
    </row>
    <row r="131" spans="1:12" ht="51">
      <c r="A131" s="86" t="s">
        <v>251</v>
      </c>
      <c r="B131" s="72"/>
      <c r="C131" s="60" t="s">
        <v>178</v>
      </c>
      <c r="D131" s="41" t="s">
        <v>45</v>
      </c>
      <c r="E131" s="41" t="s">
        <v>42</v>
      </c>
      <c r="F131" s="41"/>
      <c r="G131" s="44">
        <f t="shared" si="12"/>
        <v>432.4</v>
      </c>
      <c r="H131" s="44">
        <f t="shared" si="12"/>
        <v>0</v>
      </c>
      <c r="I131" s="44">
        <f t="shared" si="12"/>
        <v>0</v>
      </c>
      <c r="J131" s="31"/>
    </row>
    <row r="132" spans="1:12" ht="51">
      <c r="A132" s="86" t="s">
        <v>251</v>
      </c>
      <c r="B132" s="72"/>
      <c r="C132" s="60" t="s">
        <v>179</v>
      </c>
      <c r="D132" s="41" t="s">
        <v>45</v>
      </c>
      <c r="E132" s="41" t="s">
        <v>42</v>
      </c>
      <c r="F132" s="41"/>
      <c r="G132" s="44">
        <f>G133+G137</f>
        <v>432.4</v>
      </c>
      <c r="H132" s="44">
        <f>H133+H137</f>
        <v>0</v>
      </c>
      <c r="I132" s="44">
        <f>I133+I137</f>
        <v>0</v>
      </c>
      <c r="J132" s="31"/>
    </row>
    <row r="133" spans="1:12" ht="25.5">
      <c r="A133" s="86" t="s">
        <v>229</v>
      </c>
      <c r="B133" s="47"/>
      <c r="C133" s="60" t="s">
        <v>182</v>
      </c>
      <c r="D133" s="41" t="s">
        <v>45</v>
      </c>
      <c r="E133" s="41" t="s">
        <v>42</v>
      </c>
      <c r="F133" s="41"/>
      <c r="G133" s="44">
        <f t="shared" ref="G133:I134" si="13">G134</f>
        <v>393.9</v>
      </c>
      <c r="H133" s="44">
        <f t="shared" si="13"/>
        <v>0</v>
      </c>
      <c r="I133" s="44">
        <f t="shared" si="13"/>
        <v>0</v>
      </c>
      <c r="J133" s="31"/>
    </row>
    <row r="134" spans="1:12">
      <c r="A134" s="86" t="s">
        <v>176</v>
      </c>
      <c r="B134" s="47"/>
      <c r="C134" s="60" t="s">
        <v>183</v>
      </c>
      <c r="D134" s="41" t="s">
        <v>45</v>
      </c>
      <c r="E134" s="41" t="s">
        <v>42</v>
      </c>
      <c r="F134" s="46"/>
      <c r="G134" s="44">
        <f>G135+G136</f>
        <v>393.9</v>
      </c>
      <c r="H134" s="44">
        <f t="shared" si="13"/>
        <v>0</v>
      </c>
      <c r="I134" s="44">
        <f t="shared" si="13"/>
        <v>0</v>
      </c>
      <c r="J134" s="31"/>
    </row>
    <row r="135" spans="1:12" ht="25.5">
      <c r="A135" s="86" t="s">
        <v>80</v>
      </c>
      <c r="B135" s="72"/>
      <c r="C135" s="60" t="s">
        <v>183</v>
      </c>
      <c r="D135" s="41" t="s">
        <v>45</v>
      </c>
      <c r="E135" s="41" t="s">
        <v>42</v>
      </c>
      <c r="F135" s="41" t="s">
        <v>81</v>
      </c>
      <c r="G135" s="44">
        <f>'6'!G174</f>
        <v>381</v>
      </c>
      <c r="H135" s="44">
        <f>'6'!H173</f>
        <v>0</v>
      </c>
      <c r="I135" s="44">
        <f>'6'!I173</f>
        <v>0</v>
      </c>
      <c r="J135" s="31"/>
    </row>
    <row r="136" spans="1:12">
      <c r="A136" s="89" t="s">
        <v>79</v>
      </c>
      <c r="B136" s="72"/>
      <c r="C136" s="60" t="s">
        <v>183</v>
      </c>
      <c r="D136" s="41" t="s">
        <v>45</v>
      </c>
      <c r="E136" s="41" t="s">
        <v>42</v>
      </c>
      <c r="F136" s="45" t="s">
        <v>210</v>
      </c>
      <c r="G136" s="44">
        <f>'6'!G175</f>
        <v>12.899999999999999</v>
      </c>
      <c r="H136" s="44"/>
      <c r="I136" s="44"/>
      <c r="J136" s="31"/>
    </row>
    <row r="137" spans="1:12">
      <c r="A137" s="86" t="s">
        <v>154</v>
      </c>
      <c r="B137" s="72"/>
      <c r="C137" s="60" t="s">
        <v>184</v>
      </c>
      <c r="D137" s="41" t="s">
        <v>45</v>
      </c>
      <c r="E137" s="41" t="s">
        <v>42</v>
      </c>
      <c r="F137" s="41"/>
      <c r="G137" s="44">
        <f t="shared" ref="G137:I138" si="14">G138</f>
        <v>38.5</v>
      </c>
      <c r="H137" s="44">
        <f t="shared" si="14"/>
        <v>0</v>
      </c>
      <c r="I137" s="44">
        <f t="shared" si="14"/>
        <v>0</v>
      </c>
      <c r="J137" s="31"/>
    </row>
    <row r="138" spans="1:12">
      <c r="A138" s="86" t="s">
        <v>177</v>
      </c>
      <c r="B138" s="72"/>
      <c r="C138" s="60" t="s">
        <v>185</v>
      </c>
      <c r="D138" s="41" t="s">
        <v>45</v>
      </c>
      <c r="E138" s="41" t="s">
        <v>42</v>
      </c>
      <c r="F138" s="41"/>
      <c r="G138" s="44">
        <f t="shared" si="14"/>
        <v>38.5</v>
      </c>
      <c r="H138" s="44">
        <f t="shared" si="14"/>
        <v>0</v>
      </c>
      <c r="I138" s="44">
        <f t="shared" si="14"/>
        <v>0</v>
      </c>
      <c r="J138" s="31"/>
    </row>
    <row r="139" spans="1:12" ht="25.5">
      <c r="A139" s="86" t="s">
        <v>80</v>
      </c>
      <c r="B139" s="72"/>
      <c r="C139" s="60" t="s">
        <v>185</v>
      </c>
      <c r="D139" s="41" t="s">
        <v>45</v>
      </c>
      <c r="E139" s="41" t="s">
        <v>42</v>
      </c>
      <c r="F139" s="41" t="s">
        <v>81</v>
      </c>
      <c r="G139" s="44">
        <f>'6'!G178</f>
        <v>38.5</v>
      </c>
      <c r="H139" s="44">
        <f>'6'!H178</f>
        <v>0</v>
      </c>
      <c r="I139" s="44">
        <f>'6'!I178</f>
        <v>0</v>
      </c>
      <c r="J139" s="31"/>
    </row>
    <row r="140" spans="1:12" ht="13.5">
      <c r="A140" s="105" t="s">
        <v>22</v>
      </c>
      <c r="B140" s="72"/>
      <c r="C140" s="46"/>
      <c r="D140" s="77" t="s">
        <v>45</v>
      </c>
      <c r="E140" s="77" t="s">
        <v>38</v>
      </c>
      <c r="F140" s="46"/>
      <c r="G140" s="44">
        <f t="shared" ref="G140:I141" si="15">G141</f>
        <v>3214.2999999999997</v>
      </c>
      <c r="H140" s="44">
        <f t="shared" si="15"/>
        <v>2994.8</v>
      </c>
      <c r="I140" s="44">
        <f t="shared" si="15"/>
        <v>3197.2000000000003</v>
      </c>
      <c r="J140" s="31"/>
      <c r="K140" s="31"/>
      <c r="L140" s="31"/>
    </row>
    <row r="141" spans="1:12" ht="51">
      <c r="A141" s="86" t="s">
        <v>251</v>
      </c>
      <c r="B141" s="72"/>
      <c r="C141" s="60" t="s">
        <v>178</v>
      </c>
      <c r="D141" s="41" t="s">
        <v>45</v>
      </c>
      <c r="E141" s="46" t="s">
        <v>38</v>
      </c>
      <c r="F141" s="41"/>
      <c r="G141" s="44">
        <f t="shared" si="15"/>
        <v>3214.2999999999997</v>
      </c>
      <c r="H141" s="44">
        <f t="shared" si="15"/>
        <v>2994.8</v>
      </c>
      <c r="I141" s="44">
        <f t="shared" si="15"/>
        <v>3197.2000000000003</v>
      </c>
      <c r="J141" s="102"/>
    </row>
    <row r="142" spans="1:12" ht="51">
      <c r="A142" s="86" t="s">
        <v>251</v>
      </c>
      <c r="B142" s="72"/>
      <c r="C142" s="60" t="s">
        <v>179</v>
      </c>
      <c r="D142" s="41" t="s">
        <v>45</v>
      </c>
      <c r="E142" s="46" t="s">
        <v>38</v>
      </c>
      <c r="F142" s="41"/>
      <c r="G142" s="44">
        <f>G145+G148+G150+G153+G156</f>
        <v>3214.2999999999997</v>
      </c>
      <c r="H142" s="44">
        <f>H145+H148+H150+H153+H156</f>
        <v>2994.8</v>
      </c>
      <c r="I142" s="44">
        <f>I145+I148+I150+I153+I156</f>
        <v>3197.2000000000003</v>
      </c>
      <c r="J142" s="31"/>
    </row>
    <row r="143" spans="1:12" ht="25.5">
      <c r="A143" s="86" t="s">
        <v>150</v>
      </c>
      <c r="B143" s="72"/>
      <c r="C143" s="60" t="s">
        <v>186</v>
      </c>
      <c r="D143" s="46" t="s">
        <v>45</v>
      </c>
      <c r="E143" s="46" t="s">
        <v>38</v>
      </c>
      <c r="F143" s="41"/>
      <c r="G143" s="44">
        <f t="shared" ref="G143:I144" si="16">G144</f>
        <v>2692.5</v>
      </c>
      <c r="H143" s="44">
        <f t="shared" si="16"/>
        <v>2524.8000000000002</v>
      </c>
      <c r="I143" s="44">
        <f t="shared" si="16"/>
        <v>2524.8000000000002</v>
      </c>
      <c r="J143" s="31"/>
    </row>
    <row r="144" spans="1:12">
      <c r="A144" s="86" t="s">
        <v>70</v>
      </c>
      <c r="B144" s="72"/>
      <c r="C144" s="54" t="s">
        <v>187</v>
      </c>
      <c r="D144" s="46" t="s">
        <v>45</v>
      </c>
      <c r="E144" s="46" t="s">
        <v>38</v>
      </c>
      <c r="F144" s="41"/>
      <c r="G144" s="44">
        <f t="shared" si="16"/>
        <v>2692.5</v>
      </c>
      <c r="H144" s="44">
        <f t="shared" si="16"/>
        <v>2524.8000000000002</v>
      </c>
      <c r="I144" s="44">
        <f t="shared" si="16"/>
        <v>2524.8000000000002</v>
      </c>
      <c r="J144" s="31"/>
    </row>
    <row r="145" spans="1:10" ht="25.5">
      <c r="A145" s="86" t="s">
        <v>80</v>
      </c>
      <c r="B145" s="43"/>
      <c r="C145" s="60" t="s">
        <v>187</v>
      </c>
      <c r="D145" s="46" t="s">
        <v>45</v>
      </c>
      <c r="E145" s="46" t="s">
        <v>38</v>
      </c>
      <c r="F145" s="41" t="s">
        <v>81</v>
      </c>
      <c r="G145" s="44">
        <f>'6'!G192</f>
        <v>2692.5</v>
      </c>
      <c r="H145" s="44">
        <f>'6'!H192</f>
        <v>2524.8000000000002</v>
      </c>
      <c r="I145" s="44">
        <f>'6'!I192</f>
        <v>2524.8000000000002</v>
      </c>
      <c r="J145" s="31"/>
    </row>
    <row r="146" spans="1:10" ht="25.5">
      <c r="A146" s="86" t="s">
        <v>152</v>
      </c>
      <c r="B146" s="72"/>
      <c r="C146" s="60" t="s">
        <v>188</v>
      </c>
      <c r="D146" s="46" t="s">
        <v>45</v>
      </c>
      <c r="E146" s="46" t="s">
        <v>38</v>
      </c>
      <c r="F146" s="41"/>
      <c r="G146" s="44">
        <f>G147+G149</f>
        <v>476.7</v>
      </c>
      <c r="H146" s="44">
        <f>H147+H149</f>
        <v>320</v>
      </c>
      <c r="I146" s="44">
        <f>I147+I149</f>
        <v>522.4</v>
      </c>
      <c r="J146" s="31"/>
    </row>
    <row r="147" spans="1:10">
      <c r="A147" s="86" t="s">
        <v>72</v>
      </c>
      <c r="B147" s="47"/>
      <c r="C147" s="60" t="s">
        <v>189</v>
      </c>
      <c r="D147" s="46" t="s">
        <v>45</v>
      </c>
      <c r="E147" s="46" t="s">
        <v>38</v>
      </c>
      <c r="F147" s="41"/>
      <c r="G147" s="44">
        <f>G148</f>
        <v>476.7</v>
      </c>
      <c r="H147" s="44">
        <f>H148</f>
        <v>320</v>
      </c>
      <c r="I147" s="44">
        <f>I148</f>
        <v>522.4</v>
      </c>
      <c r="J147" s="31"/>
    </row>
    <row r="148" spans="1:10" ht="25.5">
      <c r="A148" s="86" t="s">
        <v>80</v>
      </c>
      <c r="B148" s="43"/>
      <c r="C148" s="60" t="s">
        <v>189</v>
      </c>
      <c r="D148" s="46" t="s">
        <v>45</v>
      </c>
      <c r="E148" s="46" t="s">
        <v>38</v>
      </c>
      <c r="F148" s="41" t="s">
        <v>81</v>
      </c>
      <c r="G148" s="44">
        <f>'6'!G195</f>
        <v>476.7</v>
      </c>
      <c r="H148" s="44">
        <f>'6'!H195</f>
        <v>320</v>
      </c>
      <c r="I148" s="44">
        <f>'6'!I195</f>
        <v>522.4</v>
      </c>
      <c r="J148" s="31"/>
    </row>
    <row r="149" spans="1:10">
      <c r="A149" s="86" t="s">
        <v>230</v>
      </c>
      <c r="B149" s="43"/>
      <c r="C149" s="60" t="s">
        <v>231</v>
      </c>
      <c r="D149" s="46" t="s">
        <v>45</v>
      </c>
      <c r="E149" s="46" t="s">
        <v>38</v>
      </c>
      <c r="F149" s="41"/>
      <c r="G149" s="44">
        <f>G150</f>
        <v>0</v>
      </c>
      <c r="H149" s="44">
        <f>H150</f>
        <v>0</v>
      </c>
      <c r="I149" s="44">
        <f>I150</f>
        <v>0</v>
      </c>
      <c r="J149" s="31"/>
    </row>
    <row r="150" spans="1:10" ht="25.5">
      <c r="A150" s="86" t="s">
        <v>80</v>
      </c>
      <c r="B150" s="43"/>
      <c r="C150" s="60" t="s">
        <v>231</v>
      </c>
      <c r="D150" s="46" t="s">
        <v>45</v>
      </c>
      <c r="E150" s="46" t="s">
        <v>38</v>
      </c>
      <c r="F150" s="41" t="s">
        <v>81</v>
      </c>
      <c r="G150" s="44">
        <f>'6'!G196</f>
        <v>0</v>
      </c>
      <c r="H150" s="44">
        <f>'6'!H196</f>
        <v>0</v>
      </c>
      <c r="I150" s="44">
        <f>'6'!I196</f>
        <v>0</v>
      </c>
      <c r="J150" s="31"/>
    </row>
    <row r="151" spans="1:10">
      <c r="A151" s="86" t="s">
        <v>151</v>
      </c>
      <c r="B151" s="72"/>
      <c r="C151" s="60" t="s">
        <v>190</v>
      </c>
      <c r="D151" s="46" t="s">
        <v>45</v>
      </c>
      <c r="E151" s="46" t="s">
        <v>38</v>
      </c>
      <c r="F151" s="41"/>
      <c r="G151" s="44">
        <f t="shared" ref="G151:I152" si="17">G152</f>
        <v>45.1</v>
      </c>
      <c r="H151" s="44">
        <f t="shared" si="17"/>
        <v>50</v>
      </c>
      <c r="I151" s="44">
        <f t="shared" si="17"/>
        <v>50</v>
      </c>
      <c r="J151" s="31"/>
    </row>
    <row r="152" spans="1:10">
      <c r="A152" s="88" t="s">
        <v>71</v>
      </c>
      <c r="B152" s="43"/>
      <c r="C152" s="60" t="s">
        <v>191</v>
      </c>
      <c r="D152" s="46" t="s">
        <v>45</v>
      </c>
      <c r="E152" s="46" t="s">
        <v>38</v>
      </c>
      <c r="F152" s="46"/>
      <c r="G152" s="44">
        <f t="shared" si="17"/>
        <v>45.1</v>
      </c>
      <c r="H152" s="44">
        <f>'6'!H199</f>
        <v>50</v>
      </c>
      <c r="I152" s="44">
        <f>'6'!I199</f>
        <v>50</v>
      </c>
      <c r="J152" s="31"/>
    </row>
    <row r="153" spans="1:10" ht="25.5">
      <c r="A153" s="86" t="s">
        <v>80</v>
      </c>
      <c r="B153" s="72"/>
      <c r="C153" s="60" t="s">
        <v>191</v>
      </c>
      <c r="D153" s="46" t="s">
        <v>45</v>
      </c>
      <c r="E153" s="46" t="s">
        <v>38</v>
      </c>
      <c r="F153" s="41" t="s">
        <v>81</v>
      </c>
      <c r="G153" s="44">
        <f>'6'!G200</f>
        <v>45.1</v>
      </c>
      <c r="H153" s="44">
        <f>'6'!H200</f>
        <v>50</v>
      </c>
      <c r="I153" s="44">
        <f>'6'!I200</f>
        <v>50</v>
      </c>
      <c r="J153" s="31"/>
    </row>
    <row r="154" spans="1:10">
      <c r="A154" s="86" t="s">
        <v>153</v>
      </c>
      <c r="B154" s="72"/>
      <c r="C154" s="60" t="s">
        <v>192</v>
      </c>
      <c r="D154" s="46" t="s">
        <v>45</v>
      </c>
      <c r="E154" s="46" t="s">
        <v>38</v>
      </c>
      <c r="F154" s="41"/>
      <c r="G154" s="44">
        <f t="shared" ref="G154:I155" si="18">G155</f>
        <v>0</v>
      </c>
      <c r="H154" s="44">
        <f t="shared" si="18"/>
        <v>100</v>
      </c>
      <c r="I154" s="44">
        <f t="shared" si="18"/>
        <v>100</v>
      </c>
      <c r="J154" s="31"/>
    </row>
    <row r="155" spans="1:10">
      <c r="A155" s="86" t="s">
        <v>73</v>
      </c>
      <c r="B155" s="43"/>
      <c r="C155" s="60" t="s">
        <v>193</v>
      </c>
      <c r="D155" s="46" t="s">
        <v>45</v>
      </c>
      <c r="E155" s="46" t="s">
        <v>38</v>
      </c>
      <c r="F155" s="41"/>
      <c r="G155" s="44">
        <f t="shared" si="18"/>
        <v>0</v>
      </c>
      <c r="H155" s="44">
        <f t="shared" si="18"/>
        <v>100</v>
      </c>
      <c r="I155" s="44">
        <f t="shared" si="18"/>
        <v>100</v>
      </c>
      <c r="J155" s="31"/>
    </row>
    <row r="156" spans="1:10" ht="25.5">
      <c r="A156" s="86" t="s">
        <v>80</v>
      </c>
      <c r="B156" s="43"/>
      <c r="C156" s="60" t="s">
        <v>193</v>
      </c>
      <c r="D156" s="46" t="s">
        <v>45</v>
      </c>
      <c r="E156" s="46" t="s">
        <v>38</v>
      </c>
      <c r="F156" s="41" t="s">
        <v>81</v>
      </c>
      <c r="G156" s="44">
        <f>'6'!G202</f>
        <v>0</v>
      </c>
      <c r="H156" s="44">
        <f>'6'!H202</f>
        <v>100</v>
      </c>
      <c r="I156" s="44">
        <f>'6'!I202</f>
        <v>100</v>
      </c>
      <c r="J156" s="31"/>
    </row>
    <row r="157" spans="1:10" ht="38.25">
      <c r="A157" s="84" t="s">
        <v>255</v>
      </c>
      <c r="B157" s="43"/>
      <c r="C157" s="96" t="s">
        <v>252</v>
      </c>
      <c r="D157" s="70"/>
      <c r="E157" s="70"/>
      <c r="F157" s="70"/>
      <c r="G157" s="97">
        <f>G158</f>
        <v>1292.1999999999998</v>
      </c>
      <c r="H157" s="71"/>
      <c r="I157" s="71"/>
      <c r="J157" s="31"/>
    </row>
    <row r="158" spans="1:10" ht="15.75">
      <c r="A158" s="7" t="s">
        <v>68</v>
      </c>
      <c r="B158" s="43"/>
      <c r="C158" s="59"/>
      <c r="D158" s="59" t="s">
        <v>39</v>
      </c>
      <c r="E158" s="59" t="s">
        <v>43</v>
      </c>
      <c r="F158" s="41"/>
      <c r="G158" s="64">
        <f>G159</f>
        <v>1292.1999999999998</v>
      </c>
      <c r="H158" s="44"/>
      <c r="I158" s="44"/>
      <c r="J158" s="31"/>
    </row>
    <row r="159" spans="1:10" ht="25.5">
      <c r="A159" s="89" t="s">
        <v>256</v>
      </c>
      <c r="B159" s="43"/>
      <c r="C159" s="59" t="s">
        <v>253</v>
      </c>
      <c r="D159" s="59" t="s">
        <v>39</v>
      </c>
      <c r="E159" s="59" t="s">
        <v>43</v>
      </c>
      <c r="F159" s="41"/>
      <c r="G159" s="64">
        <f>G160</f>
        <v>1292.1999999999998</v>
      </c>
      <c r="H159" s="44"/>
      <c r="I159" s="44"/>
      <c r="J159" s="31"/>
    </row>
    <row r="160" spans="1:10" ht="63.75">
      <c r="A160" s="86" t="s">
        <v>254</v>
      </c>
      <c r="B160" s="43"/>
      <c r="C160" s="59" t="s">
        <v>280</v>
      </c>
      <c r="D160" s="59" t="s">
        <v>39</v>
      </c>
      <c r="E160" s="59" t="s">
        <v>43</v>
      </c>
      <c r="F160" s="41"/>
      <c r="G160" s="64">
        <f>G161</f>
        <v>1292.1999999999998</v>
      </c>
      <c r="H160" s="44"/>
      <c r="I160" s="44"/>
      <c r="J160" s="31"/>
    </row>
    <row r="161" spans="1:15" ht="25.5">
      <c r="A161" s="86" t="s">
        <v>80</v>
      </c>
      <c r="B161" s="43"/>
      <c r="C161" s="59" t="s">
        <v>280</v>
      </c>
      <c r="D161" s="59" t="s">
        <v>39</v>
      </c>
      <c r="E161" s="59" t="s">
        <v>43</v>
      </c>
      <c r="F161" s="41" t="s">
        <v>81</v>
      </c>
      <c r="G161" s="64">
        <f>'6'!G123</f>
        <v>1292.1999999999998</v>
      </c>
      <c r="H161" s="44"/>
      <c r="I161" s="44"/>
      <c r="J161" s="31"/>
    </row>
    <row r="162" spans="1:15" ht="14.25">
      <c r="A162" s="84" t="s">
        <v>259</v>
      </c>
      <c r="B162" s="43"/>
      <c r="C162" s="59"/>
      <c r="D162" s="46"/>
      <c r="E162" s="46"/>
      <c r="F162" s="41"/>
      <c r="G162" s="110">
        <f>G163+G221+G241+G279+G286+G266</f>
        <v>17808.788</v>
      </c>
      <c r="H162" s="110">
        <f>H163+H221+H241+H279+H286+H266</f>
        <v>13758.313999999997</v>
      </c>
      <c r="I162" s="110">
        <f>I163+I221+I241+I279+I286+I266</f>
        <v>13414.814000000002</v>
      </c>
      <c r="J162" s="31"/>
    </row>
    <row r="163" spans="1:15">
      <c r="A163" s="84" t="s">
        <v>16</v>
      </c>
      <c r="B163" s="32">
        <v>911</v>
      </c>
      <c r="C163" s="106" t="s">
        <v>15</v>
      </c>
      <c r="D163" s="107" t="s">
        <v>36</v>
      </c>
      <c r="E163" s="107" t="s">
        <v>37</v>
      </c>
      <c r="F163" s="108" t="s">
        <v>15</v>
      </c>
      <c r="G163" s="109">
        <f>G164+G171+G184+G196+G190</f>
        <v>11458.788</v>
      </c>
      <c r="H163" s="109">
        <f>H164+H171+H184+H196+H190</f>
        <v>11228.133999999998</v>
      </c>
      <c r="I163" s="109">
        <f>I164+I171+I184+I196+I190</f>
        <v>11269.634000000002</v>
      </c>
      <c r="J163" s="36"/>
      <c r="K163" s="36"/>
      <c r="L163" s="36"/>
    </row>
    <row r="164" spans="1:15" ht="39">
      <c r="A164" s="84" t="s">
        <v>216</v>
      </c>
      <c r="B164" s="37"/>
      <c r="C164" s="38"/>
      <c r="D164" s="38" t="s">
        <v>36</v>
      </c>
      <c r="E164" s="38" t="s">
        <v>38</v>
      </c>
      <c r="F164" s="38"/>
      <c r="G164" s="39">
        <f t="shared" ref="G164:I165" si="19">G165</f>
        <v>325.34800000000001</v>
      </c>
      <c r="H164" s="39">
        <f t="shared" si="19"/>
        <v>325.34800000000001</v>
      </c>
      <c r="I164" s="39">
        <f t="shared" si="19"/>
        <v>325.34800000000001</v>
      </c>
    </row>
    <row r="165" spans="1:15" ht="15">
      <c r="A165" s="86" t="s">
        <v>160</v>
      </c>
      <c r="B165" s="37"/>
      <c r="C165" s="41" t="s">
        <v>86</v>
      </c>
      <c r="D165" s="41" t="s">
        <v>36</v>
      </c>
      <c r="E165" s="41" t="s">
        <v>38</v>
      </c>
      <c r="F165" s="38"/>
      <c r="G165" s="42">
        <f t="shared" si="19"/>
        <v>325.34800000000001</v>
      </c>
      <c r="H165" s="42">
        <f t="shared" si="19"/>
        <v>325.34800000000001</v>
      </c>
      <c r="I165" s="42">
        <f t="shared" si="19"/>
        <v>325.34800000000001</v>
      </c>
    </row>
    <row r="166" spans="1:15" ht="25.5">
      <c r="A166" s="86" t="s">
        <v>54</v>
      </c>
      <c r="B166" s="43"/>
      <c r="C166" s="41" t="s">
        <v>83</v>
      </c>
      <c r="D166" s="41" t="s">
        <v>36</v>
      </c>
      <c r="E166" s="41" t="s">
        <v>38</v>
      </c>
      <c r="F166" s="41"/>
      <c r="G166" s="44">
        <f>G167+G169</f>
        <v>325.34800000000001</v>
      </c>
      <c r="H166" s="44">
        <f>H167+H169</f>
        <v>325.34800000000001</v>
      </c>
      <c r="I166" s="44">
        <f>I167+I169</f>
        <v>325.34800000000001</v>
      </c>
    </row>
    <row r="167" spans="1:15">
      <c r="A167" s="87" t="s">
        <v>162</v>
      </c>
      <c r="B167" s="43"/>
      <c r="C167" s="45" t="s">
        <v>161</v>
      </c>
      <c r="D167" s="41" t="s">
        <v>36</v>
      </c>
      <c r="E167" s="41" t="s">
        <v>38</v>
      </c>
      <c r="F167" s="41"/>
      <c r="G167" s="44">
        <f>G168</f>
        <v>173.548</v>
      </c>
      <c r="H167" s="44">
        <f>H168</f>
        <v>173.548</v>
      </c>
      <c r="I167" s="44">
        <f>I168</f>
        <v>173.548</v>
      </c>
    </row>
    <row r="168" spans="1:15" ht="25.5">
      <c r="A168" s="86" t="s">
        <v>80</v>
      </c>
      <c r="B168" s="43"/>
      <c r="C168" s="46" t="s">
        <v>84</v>
      </c>
      <c r="D168" s="41" t="s">
        <v>36</v>
      </c>
      <c r="E168" s="41" t="s">
        <v>38</v>
      </c>
      <c r="F168" s="41" t="s">
        <v>81</v>
      </c>
      <c r="G168" s="44">
        <f>'6'!G18</f>
        <v>173.548</v>
      </c>
      <c r="H168" s="44">
        <f>'6'!H18</f>
        <v>173.548</v>
      </c>
      <c r="I168" s="44">
        <f>'6'!I18</f>
        <v>173.548</v>
      </c>
    </row>
    <row r="169" spans="1:15" ht="27" customHeight="1">
      <c r="A169" s="86" t="s">
        <v>55</v>
      </c>
      <c r="B169" s="47"/>
      <c r="C169" s="41" t="s">
        <v>85</v>
      </c>
      <c r="D169" s="41" t="s">
        <v>36</v>
      </c>
      <c r="E169" s="41" t="s">
        <v>38</v>
      </c>
      <c r="F169" s="48"/>
      <c r="G169" s="44">
        <f>G170</f>
        <v>151.80000000000001</v>
      </c>
      <c r="H169" s="44">
        <f>H170</f>
        <v>151.80000000000001</v>
      </c>
      <c r="I169" s="44">
        <f>I170</f>
        <v>151.80000000000001</v>
      </c>
    </row>
    <row r="170" spans="1:15">
      <c r="A170" s="86" t="s">
        <v>56</v>
      </c>
      <c r="B170" s="47"/>
      <c r="C170" s="41" t="s">
        <v>85</v>
      </c>
      <c r="D170" s="41" t="s">
        <v>36</v>
      </c>
      <c r="E170" s="41" t="s">
        <v>38</v>
      </c>
      <c r="F170" s="41" t="s">
        <v>57</v>
      </c>
      <c r="G170" s="44">
        <f>'6'!G20</f>
        <v>151.80000000000001</v>
      </c>
      <c r="H170" s="44">
        <f>'6'!H20</f>
        <v>151.80000000000001</v>
      </c>
      <c r="I170" s="44">
        <f>'6'!I20</f>
        <v>151.80000000000001</v>
      </c>
    </row>
    <row r="171" spans="1:15" ht="39" customHeight="1">
      <c r="A171" s="84" t="s">
        <v>17</v>
      </c>
      <c r="B171" s="43"/>
      <c r="C171" s="28" t="s">
        <v>15</v>
      </c>
      <c r="D171" s="38" t="s">
        <v>36</v>
      </c>
      <c r="E171" s="38" t="s">
        <v>39</v>
      </c>
      <c r="F171" s="28" t="s">
        <v>15</v>
      </c>
      <c r="G171" s="30">
        <f>G172+G177+0.04</f>
        <v>10267.040000000001</v>
      </c>
      <c r="H171" s="30">
        <f>H172+H177</f>
        <v>10282.485999999999</v>
      </c>
      <c r="I171" s="30">
        <f>I172+I177</f>
        <v>10317.186000000002</v>
      </c>
      <c r="J171" s="104"/>
      <c r="K171" s="104"/>
      <c r="L171" s="104"/>
      <c r="M171" s="103"/>
      <c r="N171" s="103"/>
      <c r="O171" s="103"/>
    </row>
    <row r="172" spans="1:15">
      <c r="A172" s="88" t="s">
        <v>77</v>
      </c>
      <c r="B172" s="43"/>
      <c r="C172" s="41" t="s">
        <v>86</v>
      </c>
      <c r="D172" s="41" t="s">
        <v>36</v>
      </c>
      <c r="E172" s="41" t="s">
        <v>39</v>
      </c>
      <c r="F172" s="48" t="s">
        <v>15</v>
      </c>
      <c r="G172" s="51">
        <f t="shared" ref="G172:I175" si="20">G173</f>
        <v>1360.7</v>
      </c>
      <c r="H172" s="51">
        <f t="shared" si="20"/>
        <v>1360.8</v>
      </c>
      <c r="I172" s="51">
        <f t="shared" si="20"/>
        <v>1360.7</v>
      </c>
    </row>
    <row r="173" spans="1:15">
      <c r="A173" s="86" t="s">
        <v>58</v>
      </c>
      <c r="B173" s="43"/>
      <c r="C173" s="41" t="s">
        <v>88</v>
      </c>
      <c r="D173" s="41" t="s">
        <v>36</v>
      </c>
      <c r="E173" s="41" t="s">
        <v>39</v>
      </c>
      <c r="F173" s="48" t="s">
        <v>15</v>
      </c>
      <c r="G173" s="51">
        <f t="shared" si="20"/>
        <v>1360.7</v>
      </c>
      <c r="H173" s="51">
        <f t="shared" si="20"/>
        <v>1360.8</v>
      </c>
      <c r="I173" s="51">
        <f t="shared" si="20"/>
        <v>1360.7</v>
      </c>
    </row>
    <row r="174" spans="1:15">
      <c r="A174" s="87" t="s">
        <v>162</v>
      </c>
      <c r="B174" s="43"/>
      <c r="C174" s="45" t="s">
        <v>163</v>
      </c>
      <c r="D174" s="41" t="s">
        <v>36</v>
      </c>
      <c r="E174" s="41" t="s">
        <v>39</v>
      </c>
      <c r="F174" s="48"/>
      <c r="G174" s="51">
        <f t="shared" si="20"/>
        <v>1360.7</v>
      </c>
      <c r="H174" s="51">
        <f t="shared" si="20"/>
        <v>1360.8</v>
      </c>
      <c r="I174" s="51">
        <f t="shared" si="20"/>
        <v>1360.7</v>
      </c>
    </row>
    <row r="175" spans="1:15" ht="25.5">
      <c r="A175" s="88" t="s">
        <v>60</v>
      </c>
      <c r="B175" s="43"/>
      <c r="C175" s="49" t="s">
        <v>87</v>
      </c>
      <c r="D175" s="49" t="s">
        <v>36</v>
      </c>
      <c r="E175" s="49" t="s">
        <v>39</v>
      </c>
      <c r="F175" s="50"/>
      <c r="G175" s="51">
        <f t="shared" si="20"/>
        <v>1360.7</v>
      </c>
      <c r="H175" s="51">
        <f t="shared" si="20"/>
        <v>1360.8</v>
      </c>
      <c r="I175" s="51">
        <f t="shared" si="20"/>
        <v>1360.7</v>
      </c>
    </row>
    <row r="176" spans="1:15" ht="26.25" customHeight="1">
      <c r="A176" s="87" t="s">
        <v>217</v>
      </c>
      <c r="B176" s="47"/>
      <c r="C176" s="41" t="s">
        <v>87</v>
      </c>
      <c r="D176" s="41" t="s">
        <v>36</v>
      </c>
      <c r="E176" s="41" t="s">
        <v>39</v>
      </c>
      <c r="F176" s="48">
        <v>120</v>
      </c>
      <c r="G176" s="44">
        <f>'6'!G26</f>
        <v>1360.7</v>
      </c>
      <c r="H176" s="44">
        <f>'6'!H26</f>
        <v>1360.8</v>
      </c>
      <c r="I176" s="44">
        <f>'6'!I26</f>
        <v>1360.7</v>
      </c>
    </row>
    <row r="177" spans="1:9" ht="25.5">
      <c r="A177" s="88" t="s">
        <v>59</v>
      </c>
      <c r="B177" s="52"/>
      <c r="C177" s="53" t="s">
        <v>83</v>
      </c>
      <c r="D177" s="53" t="s">
        <v>36</v>
      </c>
      <c r="E177" s="53" t="s">
        <v>39</v>
      </c>
      <c r="F177" s="54"/>
      <c r="G177" s="55">
        <f>G178+G180</f>
        <v>8906.2999999999993</v>
      </c>
      <c r="H177" s="55">
        <f>H178+H180</f>
        <v>8921.6859999999997</v>
      </c>
      <c r="I177" s="55">
        <f>I178+I180</f>
        <v>8956.4860000000008</v>
      </c>
    </row>
    <row r="178" spans="1:9" ht="25.5">
      <c r="A178" s="88" t="s">
        <v>60</v>
      </c>
      <c r="B178" s="52"/>
      <c r="C178" s="57" t="s">
        <v>89</v>
      </c>
      <c r="D178" s="56" t="s">
        <v>36</v>
      </c>
      <c r="E178" s="56" t="s">
        <v>39</v>
      </c>
      <c r="F178" s="57" t="s">
        <v>15</v>
      </c>
      <c r="G178" s="58">
        <f>G179</f>
        <v>6959.1</v>
      </c>
      <c r="H178" s="58">
        <f>H179</f>
        <v>7073.1859999999997</v>
      </c>
      <c r="I178" s="58">
        <f>I179</f>
        <v>7073.1859999999997</v>
      </c>
    </row>
    <row r="179" spans="1:9" ht="25.5">
      <c r="A179" s="87" t="s">
        <v>82</v>
      </c>
      <c r="B179" s="52"/>
      <c r="C179" s="59" t="s">
        <v>89</v>
      </c>
      <c r="D179" s="59" t="s">
        <v>36</v>
      </c>
      <c r="E179" s="59" t="s">
        <v>39</v>
      </c>
      <c r="F179" s="60">
        <v>120</v>
      </c>
      <c r="G179" s="44">
        <f>'6'!G29</f>
        <v>6959.1</v>
      </c>
      <c r="H179" s="44">
        <f>'6'!H29</f>
        <v>7073.1859999999997</v>
      </c>
      <c r="I179" s="44">
        <f>'6'!I29</f>
        <v>7073.1859999999997</v>
      </c>
    </row>
    <row r="180" spans="1:9" ht="25.5">
      <c r="A180" s="87" t="s">
        <v>215</v>
      </c>
      <c r="B180" s="52"/>
      <c r="C180" s="61" t="s">
        <v>84</v>
      </c>
      <c r="D180" s="61" t="s">
        <v>36</v>
      </c>
      <c r="E180" s="61" t="s">
        <v>39</v>
      </c>
      <c r="F180" s="62"/>
      <c r="G180" s="63">
        <f>G181+G183+G182</f>
        <v>1947.1999999999998</v>
      </c>
      <c r="H180" s="63">
        <f>H181+H183</f>
        <v>1848.5</v>
      </c>
      <c r="I180" s="63">
        <f>I181+I183</f>
        <v>1883.3000000000002</v>
      </c>
    </row>
    <row r="181" spans="1:9" ht="25.5">
      <c r="A181" s="86" t="s">
        <v>80</v>
      </c>
      <c r="B181" s="52"/>
      <c r="C181" s="59" t="s">
        <v>84</v>
      </c>
      <c r="D181" s="59" t="s">
        <v>36</v>
      </c>
      <c r="E181" s="59" t="s">
        <v>39</v>
      </c>
      <c r="F181" s="59" t="s">
        <v>81</v>
      </c>
      <c r="G181" s="64">
        <f>'6'!G31</f>
        <v>1861.1</v>
      </c>
      <c r="H181" s="64">
        <f>'6'!H31</f>
        <v>1848.5</v>
      </c>
      <c r="I181" s="64">
        <f>'6'!I31</f>
        <v>1883.3000000000002</v>
      </c>
    </row>
    <row r="182" spans="1:9" ht="25.5">
      <c r="A182" s="86" t="s">
        <v>303</v>
      </c>
      <c r="B182" s="52"/>
      <c r="C182" s="59" t="s">
        <v>84</v>
      </c>
      <c r="D182" s="59" t="s">
        <v>36</v>
      </c>
      <c r="E182" s="59" t="s">
        <v>39</v>
      </c>
      <c r="F182" s="59" t="s">
        <v>265</v>
      </c>
      <c r="G182" s="64">
        <f>'6'!G32</f>
        <v>86.1</v>
      </c>
      <c r="H182" s="64"/>
      <c r="I182" s="64"/>
    </row>
    <row r="183" spans="1:9">
      <c r="A183" s="89" t="s">
        <v>79</v>
      </c>
      <c r="B183" s="52"/>
      <c r="C183" s="59" t="s">
        <v>84</v>
      </c>
      <c r="D183" s="59" t="s">
        <v>36</v>
      </c>
      <c r="E183" s="59" t="s">
        <v>39</v>
      </c>
      <c r="F183" s="59" t="s">
        <v>210</v>
      </c>
      <c r="G183" s="64">
        <f>'6'!G33</f>
        <v>0</v>
      </c>
      <c r="H183" s="64">
        <f>'6'!H33</f>
        <v>0</v>
      </c>
      <c r="I183" s="64">
        <f>'6'!I33</f>
        <v>0</v>
      </c>
    </row>
    <row r="184" spans="1:9" ht="15">
      <c r="A184" s="91" t="s">
        <v>18</v>
      </c>
      <c r="B184" s="54"/>
      <c r="C184" s="66"/>
      <c r="D184" s="65" t="s">
        <v>36</v>
      </c>
      <c r="E184" s="65" t="s">
        <v>40</v>
      </c>
      <c r="F184" s="66"/>
      <c r="G184" s="30">
        <f t="shared" ref="G184:I188" si="21">G185</f>
        <v>100</v>
      </c>
      <c r="H184" s="30">
        <f t="shared" si="21"/>
        <v>100</v>
      </c>
      <c r="I184" s="30">
        <f t="shared" si="21"/>
        <v>100</v>
      </c>
    </row>
    <row r="185" spans="1:9">
      <c r="A185" s="88" t="s">
        <v>61</v>
      </c>
      <c r="B185" s="54"/>
      <c r="C185" s="54" t="s">
        <v>90</v>
      </c>
      <c r="D185" s="53" t="s">
        <v>36</v>
      </c>
      <c r="E185" s="53" t="s">
        <v>40</v>
      </c>
      <c r="F185" s="54"/>
      <c r="G185" s="44">
        <f t="shared" si="21"/>
        <v>100</v>
      </c>
      <c r="H185" s="44">
        <f t="shared" si="21"/>
        <v>100</v>
      </c>
      <c r="I185" s="44">
        <f t="shared" si="21"/>
        <v>100</v>
      </c>
    </row>
    <row r="186" spans="1:9">
      <c r="A186" s="88" t="s">
        <v>78</v>
      </c>
      <c r="B186" s="54"/>
      <c r="C186" s="54" t="s">
        <v>91</v>
      </c>
      <c r="D186" s="53" t="s">
        <v>36</v>
      </c>
      <c r="E186" s="53" t="s">
        <v>40</v>
      </c>
      <c r="F186" s="54" t="s">
        <v>15</v>
      </c>
      <c r="G186" s="44">
        <f t="shared" si="21"/>
        <v>100</v>
      </c>
      <c r="H186" s="44">
        <f t="shared" si="21"/>
        <v>100</v>
      </c>
      <c r="I186" s="44">
        <f t="shared" si="21"/>
        <v>100</v>
      </c>
    </row>
    <row r="187" spans="1:9">
      <c r="A187" s="88" t="s">
        <v>78</v>
      </c>
      <c r="B187" s="54"/>
      <c r="C187" s="54" t="s">
        <v>107</v>
      </c>
      <c r="D187" s="53" t="s">
        <v>36</v>
      </c>
      <c r="E187" s="53" t="s">
        <v>40</v>
      </c>
      <c r="F187" s="54"/>
      <c r="G187" s="44">
        <f t="shared" si="21"/>
        <v>100</v>
      </c>
      <c r="H187" s="44">
        <f t="shared" si="21"/>
        <v>100</v>
      </c>
      <c r="I187" s="44">
        <f t="shared" si="21"/>
        <v>100</v>
      </c>
    </row>
    <row r="188" spans="1:9">
      <c r="A188" s="88" t="s">
        <v>62</v>
      </c>
      <c r="B188" s="54"/>
      <c r="C188" s="53" t="s">
        <v>92</v>
      </c>
      <c r="D188" s="53" t="s">
        <v>36</v>
      </c>
      <c r="E188" s="53" t="s">
        <v>40</v>
      </c>
      <c r="F188" s="53" t="s">
        <v>15</v>
      </c>
      <c r="G188" s="44">
        <f t="shared" si="21"/>
        <v>100</v>
      </c>
      <c r="H188" s="44">
        <f t="shared" si="21"/>
        <v>100</v>
      </c>
      <c r="I188" s="44">
        <f t="shared" si="21"/>
        <v>100</v>
      </c>
    </row>
    <row r="189" spans="1:9">
      <c r="A189" s="88" t="s">
        <v>62</v>
      </c>
      <c r="B189" s="54"/>
      <c r="C189" s="53" t="s">
        <v>92</v>
      </c>
      <c r="D189" s="53" t="s">
        <v>36</v>
      </c>
      <c r="E189" s="53" t="s">
        <v>40</v>
      </c>
      <c r="F189" s="53" t="s">
        <v>63</v>
      </c>
      <c r="G189" s="44">
        <f>'6'!G39</f>
        <v>100</v>
      </c>
      <c r="H189" s="44">
        <f>'6'!H39</f>
        <v>100</v>
      </c>
      <c r="I189" s="44">
        <f>'6'!I39</f>
        <v>100</v>
      </c>
    </row>
    <row r="190" spans="1:9">
      <c r="A190" s="91" t="s">
        <v>52</v>
      </c>
      <c r="B190" s="54"/>
      <c r="C190" s="53"/>
      <c r="D190" s="53"/>
      <c r="E190" s="53"/>
      <c r="F190" s="53"/>
      <c r="G190" s="71">
        <f t="shared" ref="G190:I194" si="22">G191</f>
        <v>200</v>
      </c>
      <c r="H190" s="71">
        <f t="shared" si="22"/>
        <v>0</v>
      </c>
      <c r="I190" s="71">
        <f t="shared" si="22"/>
        <v>0</v>
      </c>
    </row>
    <row r="191" spans="1:9">
      <c r="A191" s="88" t="s">
        <v>61</v>
      </c>
      <c r="B191" s="54"/>
      <c r="C191" s="54" t="s">
        <v>90</v>
      </c>
      <c r="D191" s="53" t="s">
        <v>36</v>
      </c>
      <c r="E191" s="53" t="s">
        <v>53</v>
      </c>
      <c r="F191" s="53"/>
      <c r="G191" s="44">
        <f t="shared" si="22"/>
        <v>200</v>
      </c>
      <c r="H191" s="44">
        <f t="shared" si="22"/>
        <v>0</v>
      </c>
      <c r="I191" s="44">
        <f t="shared" si="22"/>
        <v>0</v>
      </c>
    </row>
    <row r="192" spans="1:9">
      <c r="A192" s="88" t="s">
        <v>78</v>
      </c>
      <c r="B192" s="54"/>
      <c r="C192" s="54" t="s">
        <v>91</v>
      </c>
      <c r="D192" s="53" t="s">
        <v>36</v>
      </c>
      <c r="E192" s="53" t="s">
        <v>53</v>
      </c>
      <c r="F192" s="53"/>
      <c r="G192" s="44">
        <f t="shared" si="22"/>
        <v>200</v>
      </c>
      <c r="H192" s="44">
        <f t="shared" si="22"/>
        <v>0</v>
      </c>
      <c r="I192" s="44">
        <f t="shared" si="22"/>
        <v>0</v>
      </c>
    </row>
    <row r="193" spans="1:9">
      <c r="A193" s="88" t="s">
        <v>78</v>
      </c>
      <c r="B193" s="54"/>
      <c r="C193" s="54" t="s">
        <v>107</v>
      </c>
      <c r="D193" s="53" t="s">
        <v>36</v>
      </c>
      <c r="E193" s="53" t="s">
        <v>53</v>
      </c>
      <c r="F193" s="53"/>
      <c r="G193" s="44">
        <f t="shared" si="22"/>
        <v>200</v>
      </c>
      <c r="H193" s="44">
        <f t="shared" si="22"/>
        <v>0</v>
      </c>
      <c r="I193" s="44">
        <f t="shared" si="22"/>
        <v>0</v>
      </c>
    </row>
    <row r="194" spans="1:9">
      <c r="A194" s="88" t="s">
        <v>247</v>
      </c>
      <c r="B194" s="54"/>
      <c r="C194" s="54" t="s">
        <v>246</v>
      </c>
      <c r="D194" s="53" t="s">
        <v>36</v>
      </c>
      <c r="E194" s="53" t="s">
        <v>53</v>
      </c>
      <c r="F194" s="53"/>
      <c r="G194" s="44">
        <f t="shared" si="22"/>
        <v>200</v>
      </c>
      <c r="H194" s="44">
        <f t="shared" si="22"/>
        <v>0</v>
      </c>
      <c r="I194" s="44">
        <f t="shared" si="22"/>
        <v>0</v>
      </c>
    </row>
    <row r="195" spans="1:9" ht="25.5">
      <c r="A195" s="86" t="s">
        <v>80</v>
      </c>
      <c r="B195" s="54"/>
      <c r="C195" s="54" t="s">
        <v>246</v>
      </c>
      <c r="D195" s="53" t="s">
        <v>36</v>
      </c>
      <c r="E195" s="53" t="s">
        <v>53</v>
      </c>
      <c r="F195" s="53" t="s">
        <v>81</v>
      </c>
      <c r="G195" s="44">
        <f>'6'!G45</f>
        <v>200</v>
      </c>
      <c r="H195" s="44">
        <f>'6'!H45</f>
        <v>0</v>
      </c>
      <c r="I195" s="44">
        <f>'6'!I45</f>
        <v>0</v>
      </c>
    </row>
    <row r="196" spans="1:9" ht="15.75" customHeight="1">
      <c r="A196" s="84" t="s">
        <v>23</v>
      </c>
      <c r="B196" s="43"/>
      <c r="C196" s="38"/>
      <c r="D196" s="38" t="s">
        <v>36</v>
      </c>
      <c r="E196" s="38" t="s">
        <v>41</v>
      </c>
      <c r="F196" s="38"/>
      <c r="G196" s="30">
        <f t="shared" ref="G196:I198" si="23">G197</f>
        <v>566.4</v>
      </c>
      <c r="H196" s="30">
        <f t="shared" si="23"/>
        <v>520.29999999999995</v>
      </c>
      <c r="I196" s="30">
        <f t="shared" si="23"/>
        <v>527.1</v>
      </c>
    </row>
    <row r="197" spans="1:9">
      <c r="A197" s="88" t="s">
        <v>61</v>
      </c>
      <c r="B197" s="54"/>
      <c r="C197" s="53" t="s">
        <v>90</v>
      </c>
      <c r="D197" s="53" t="s">
        <v>36</v>
      </c>
      <c r="E197" s="53" t="s">
        <v>41</v>
      </c>
      <c r="F197" s="41"/>
      <c r="G197" s="44">
        <f t="shared" si="23"/>
        <v>566.4</v>
      </c>
      <c r="H197" s="44">
        <f t="shared" si="23"/>
        <v>520.29999999999995</v>
      </c>
      <c r="I197" s="44">
        <f t="shared" si="23"/>
        <v>527.1</v>
      </c>
    </row>
    <row r="198" spans="1:9">
      <c r="A198" s="88" t="s">
        <v>78</v>
      </c>
      <c r="B198" s="54"/>
      <c r="C198" s="53" t="s">
        <v>91</v>
      </c>
      <c r="D198" s="53" t="s">
        <v>36</v>
      </c>
      <c r="E198" s="53" t="s">
        <v>41</v>
      </c>
      <c r="F198" s="41"/>
      <c r="G198" s="44">
        <f t="shared" si="23"/>
        <v>566.4</v>
      </c>
      <c r="H198" s="44">
        <f t="shared" si="23"/>
        <v>520.29999999999995</v>
      </c>
      <c r="I198" s="44">
        <f t="shared" si="23"/>
        <v>527.1</v>
      </c>
    </row>
    <row r="199" spans="1:9">
      <c r="A199" s="88" t="s">
        <v>78</v>
      </c>
      <c r="B199" s="54"/>
      <c r="C199" s="53" t="s">
        <v>107</v>
      </c>
      <c r="D199" s="53" t="s">
        <v>36</v>
      </c>
      <c r="E199" s="53" t="s">
        <v>41</v>
      </c>
      <c r="F199" s="41"/>
      <c r="G199" s="44">
        <f>G200+G203+G205+G207+G209+G211+G213+G215+G217+G219</f>
        <v>566.4</v>
      </c>
      <c r="H199" s="44">
        <f>H200+H203+H205+H207+H209+H211+H213+H215+H217+H219</f>
        <v>520.29999999999995</v>
      </c>
      <c r="I199" s="44">
        <f>I200+I203+I205+I207+I209+I211+I213+I215+I217+I219</f>
        <v>527.1</v>
      </c>
    </row>
    <row r="200" spans="1:9" ht="25.5">
      <c r="A200" s="88" t="s">
        <v>218</v>
      </c>
      <c r="B200" s="54"/>
      <c r="C200" s="59" t="s">
        <v>93</v>
      </c>
      <c r="D200" s="59" t="s">
        <v>36</v>
      </c>
      <c r="E200" s="59" t="s">
        <v>41</v>
      </c>
      <c r="F200" s="60"/>
      <c r="G200" s="44">
        <f>G201+G202</f>
        <v>77.8</v>
      </c>
      <c r="H200" s="44">
        <f>H201+H202</f>
        <v>72.8</v>
      </c>
      <c r="I200" s="44">
        <f>I201+I202</f>
        <v>72.8</v>
      </c>
    </row>
    <row r="201" spans="1:9" ht="25.5">
      <c r="A201" s="86" t="s">
        <v>80</v>
      </c>
      <c r="B201" s="60"/>
      <c r="C201" s="59" t="s">
        <v>93</v>
      </c>
      <c r="D201" s="59" t="s">
        <v>36</v>
      </c>
      <c r="E201" s="59" t="s">
        <v>41</v>
      </c>
      <c r="F201" s="60">
        <v>240</v>
      </c>
      <c r="G201" s="44">
        <f>'6'!G51</f>
        <v>76.8</v>
      </c>
      <c r="H201" s="44">
        <f>'6'!H51</f>
        <v>71.8</v>
      </c>
      <c r="I201" s="44">
        <f>'6'!I51</f>
        <v>71.8</v>
      </c>
    </row>
    <row r="202" spans="1:9">
      <c r="A202" s="89" t="s">
        <v>79</v>
      </c>
      <c r="B202" s="60"/>
      <c r="C202" s="59" t="s">
        <v>93</v>
      </c>
      <c r="D202" s="59" t="s">
        <v>36</v>
      </c>
      <c r="E202" s="59" t="s">
        <v>41</v>
      </c>
      <c r="F202" s="60">
        <v>850</v>
      </c>
      <c r="G202" s="44">
        <f>'6'!G52</f>
        <v>1</v>
      </c>
      <c r="H202" s="44">
        <f>'6'!H52</f>
        <v>1</v>
      </c>
      <c r="I202" s="44">
        <f>'6'!I52</f>
        <v>1</v>
      </c>
    </row>
    <row r="203" spans="1:9">
      <c r="A203" s="86" t="s">
        <v>50</v>
      </c>
      <c r="B203" s="43"/>
      <c r="C203" s="59" t="s">
        <v>94</v>
      </c>
      <c r="D203" s="41" t="s">
        <v>36</v>
      </c>
      <c r="E203" s="41" t="s">
        <v>41</v>
      </c>
      <c r="F203" s="60"/>
      <c r="G203" s="44">
        <f>G204</f>
        <v>50</v>
      </c>
      <c r="H203" s="44">
        <f>H204</f>
        <v>100</v>
      </c>
      <c r="I203" s="44">
        <f>I204</f>
        <v>100</v>
      </c>
    </row>
    <row r="204" spans="1:9" ht="25.5">
      <c r="A204" s="86" t="s">
        <v>80</v>
      </c>
      <c r="B204" s="43"/>
      <c r="C204" s="59" t="s">
        <v>94</v>
      </c>
      <c r="D204" s="41" t="s">
        <v>36</v>
      </c>
      <c r="E204" s="41" t="s">
        <v>41</v>
      </c>
      <c r="F204" s="60">
        <v>240</v>
      </c>
      <c r="G204" s="44">
        <f>'6'!G54</f>
        <v>50</v>
      </c>
      <c r="H204" s="44">
        <f>'6'!H54</f>
        <v>100</v>
      </c>
      <c r="I204" s="44">
        <f>'6'!I54</f>
        <v>100</v>
      </c>
    </row>
    <row r="205" spans="1:9" ht="17.25" customHeight="1">
      <c r="A205" s="86" t="s">
        <v>219</v>
      </c>
      <c r="B205" s="68"/>
      <c r="C205" s="59" t="s">
        <v>95</v>
      </c>
      <c r="D205" s="41" t="s">
        <v>36</v>
      </c>
      <c r="E205" s="41" t="s">
        <v>41</v>
      </c>
      <c r="F205" s="60"/>
      <c r="G205" s="44">
        <f>G206</f>
        <v>48.5</v>
      </c>
      <c r="H205" s="44">
        <f>H206</f>
        <v>50</v>
      </c>
      <c r="I205" s="44">
        <f>I206</f>
        <v>50</v>
      </c>
    </row>
    <row r="206" spans="1:9" ht="25.5">
      <c r="A206" s="86" t="s">
        <v>80</v>
      </c>
      <c r="B206" s="68"/>
      <c r="C206" s="59" t="s">
        <v>95</v>
      </c>
      <c r="D206" s="41" t="s">
        <v>36</v>
      </c>
      <c r="E206" s="41" t="s">
        <v>41</v>
      </c>
      <c r="F206" s="60">
        <v>240</v>
      </c>
      <c r="G206" s="44">
        <f>'6'!G56</f>
        <v>48.5</v>
      </c>
      <c r="H206" s="44">
        <f>'6'!H56</f>
        <v>50</v>
      </c>
      <c r="I206" s="44">
        <f>'6'!I56</f>
        <v>50</v>
      </c>
    </row>
    <row r="207" spans="1:9" ht="25.5">
      <c r="A207" s="86" t="s">
        <v>209</v>
      </c>
      <c r="B207" s="68"/>
      <c r="C207" s="59" t="s">
        <v>208</v>
      </c>
      <c r="D207" s="41" t="s">
        <v>36</v>
      </c>
      <c r="E207" s="41" t="s">
        <v>41</v>
      </c>
      <c r="F207" s="60"/>
      <c r="G207" s="44">
        <f>G208</f>
        <v>3.2</v>
      </c>
      <c r="H207" s="44">
        <f>H208</f>
        <v>50</v>
      </c>
      <c r="I207" s="44">
        <f>I208</f>
        <v>50</v>
      </c>
    </row>
    <row r="208" spans="1:9" ht="25.5">
      <c r="A208" s="86" t="s">
        <v>80</v>
      </c>
      <c r="B208" s="43"/>
      <c r="C208" s="59" t="s">
        <v>208</v>
      </c>
      <c r="D208" s="41" t="s">
        <v>36</v>
      </c>
      <c r="E208" s="41" t="s">
        <v>41</v>
      </c>
      <c r="F208" s="60">
        <v>240</v>
      </c>
      <c r="G208" s="44">
        <f>'6'!G57</f>
        <v>3.2</v>
      </c>
      <c r="H208" s="44">
        <f>'6'!H57</f>
        <v>50</v>
      </c>
      <c r="I208" s="44">
        <f>'6'!I57</f>
        <v>50</v>
      </c>
    </row>
    <row r="209" spans="1:9" ht="13.5" customHeight="1">
      <c r="A209" s="86" t="s">
        <v>220</v>
      </c>
      <c r="B209" s="43"/>
      <c r="C209" s="59" t="s">
        <v>96</v>
      </c>
      <c r="D209" s="41" t="s">
        <v>36</v>
      </c>
      <c r="E209" s="41" t="s">
        <v>41</v>
      </c>
      <c r="F209" s="60"/>
      <c r="G209" s="44">
        <f>G210</f>
        <v>65.099999999999994</v>
      </c>
      <c r="H209" s="44">
        <f>H210</f>
        <v>0</v>
      </c>
      <c r="I209" s="44">
        <f>I210</f>
        <v>0</v>
      </c>
    </row>
    <row r="210" spans="1:9" ht="30" customHeight="1">
      <c r="A210" s="86" t="s">
        <v>80</v>
      </c>
      <c r="B210" s="43"/>
      <c r="C210" s="59" t="s">
        <v>96</v>
      </c>
      <c r="D210" s="41" t="s">
        <v>36</v>
      </c>
      <c r="E210" s="41" t="s">
        <v>41</v>
      </c>
      <c r="F210" s="60">
        <v>240</v>
      </c>
      <c r="G210" s="44">
        <f>'6'!G59</f>
        <v>65.099999999999994</v>
      </c>
      <c r="H210" s="44">
        <f>'6'!H59</f>
        <v>0</v>
      </c>
      <c r="I210" s="44">
        <f>'6'!I59</f>
        <v>0</v>
      </c>
    </row>
    <row r="211" spans="1:9" ht="27.6" customHeight="1">
      <c r="A211" s="86" t="s">
        <v>64</v>
      </c>
      <c r="B211" s="43"/>
      <c r="C211" s="59" t="s">
        <v>97</v>
      </c>
      <c r="D211" s="41" t="s">
        <v>36</v>
      </c>
      <c r="E211" s="41" t="s">
        <v>41</v>
      </c>
      <c r="F211" s="60"/>
      <c r="G211" s="44">
        <f>G212</f>
        <v>6.5</v>
      </c>
      <c r="H211" s="44">
        <f>H212</f>
        <v>7.3</v>
      </c>
      <c r="I211" s="44">
        <f>I212</f>
        <v>7.6</v>
      </c>
    </row>
    <row r="212" spans="1:9">
      <c r="A212" s="89" t="s">
        <v>79</v>
      </c>
      <c r="B212" s="43"/>
      <c r="C212" s="59" t="s">
        <v>97</v>
      </c>
      <c r="D212" s="41" t="s">
        <v>36</v>
      </c>
      <c r="E212" s="41" t="s">
        <v>41</v>
      </c>
      <c r="F212" s="60">
        <v>850</v>
      </c>
      <c r="G212" s="44">
        <f>'6'!G62</f>
        <v>6.5</v>
      </c>
      <c r="H212" s="44">
        <f>'6'!H62</f>
        <v>7.3</v>
      </c>
      <c r="I212" s="44">
        <f>'6'!I62</f>
        <v>7.6</v>
      </c>
    </row>
    <row r="213" spans="1:9" ht="25.5">
      <c r="A213" s="86" t="s">
        <v>65</v>
      </c>
      <c r="B213" s="43"/>
      <c r="C213" s="59" t="s">
        <v>98</v>
      </c>
      <c r="D213" s="41" t="s">
        <v>36</v>
      </c>
      <c r="E213" s="41" t="s">
        <v>41</v>
      </c>
      <c r="F213" s="60"/>
      <c r="G213" s="44">
        <f>G214</f>
        <v>291.3</v>
      </c>
      <c r="H213" s="44">
        <f>H214</f>
        <v>203.2</v>
      </c>
      <c r="I213" s="44">
        <f>I214</f>
        <v>209.7</v>
      </c>
    </row>
    <row r="214" spans="1:9" ht="25.5">
      <c r="A214" s="86" t="s">
        <v>80</v>
      </c>
      <c r="B214" s="43"/>
      <c r="C214" s="59" t="s">
        <v>98</v>
      </c>
      <c r="D214" s="41" t="s">
        <v>36</v>
      </c>
      <c r="E214" s="41" t="s">
        <v>41</v>
      </c>
      <c r="F214" s="60">
        <v>240</v>
      </c>
      <c r="G214" s="44">
        <f>'6'!G64</f>
        <v>291.3</v>
      </c>
      <c r="H214" s="44">
        <f>'6'!H64</f>
        <v>203.2</v>
      </c>
      <c r="I214" s="44">
        <f>'6'!I64</f>
        <v>209.7</v>
      </c>
    </row>
    <row r="215" spans="1:9" ht="51">
      <c r="A215" s="89" t="s">
        <v>221</v>
      </c>
      <c r="B215" s="43"/>
      <c r="C215" s="59" t="s">
        <v>101</v>
      </c>
      <c r="D215" s="41" t="s">
        <v>36</v>
      </c>
      <c r="E215" s="41" t="s">
        <v>41</v>
      </c>
      <c r="F215" s="60"/>
      <c r="G215" s="44">
        <f>G216</f>
        <v>24</v>
      </c>
      <c r="H215" s="44">
        <f>H216</f>
        <v>24</v>
      </c>
      <c r="I215" s="44">
        <f>I216</f>
        <v>24</v>
      </c>
    </row>
    <row r="216" spans="1:9">
      <c r="A216" s="86" t="s">
        <v>56</v>
      </c>
      <c r="B216" s="43"/>
      <c r="C216" s="59" t="s">
        <v>101</v>
      </c>
      <c r="D216" s="41" t="s">
        <v>36</v>
      </c>
      <c r="E216" s="41" t="s">
        <v>41</v>
      </c>
      <c r="F216" s="60">
        <v>540</v>
      </c>
      <c r="G216" s="44">
        <f>'6'!G66</f>
        <v>24</v>
      </c>
      <c r="H216" s="44">
        <f>'6'!H66</f>
        <v>24</v>
      </c>
      <c r="I216" s="44">
        <f>'6'!I66</f>
        <v>24</v>
      </c>
    </row>
    <row r="217" spans="1:9">
      <c r="A217" s="86" t="s">
        <v>67</v>
      </c>
      <c r="B217" s="43"/>
      <c r="C217" s="59" t="s">
        <v>100</v>
      </c>
      <c r="D217" s="41" t="s">
        <v>36</v>
      </c>
      <c r="E217" s="41" t="s">
        <v>41</v>
      </c>
      <c r="F217" s="60"/>
      <c r="G217" s="44">
        <f>G218</f>
        <v>0</v>
      </c>
      <c r="H217" s="44">
        <f>H218</f>
        <v>10</v>
      </c>
      <c r="I217" s="44">
        <f>I218</f>
        <v>10</v>
      </c>
    </row>
    <row r="218" spans="1:9" ht="25.5">
      <c r="A218" s="86" t="s">
        <v>80</v>
      </c>
      <c r="B218" s="43"/>
      <c r="C218" s="59" t="s">
        <v>100</v>
      </c>
      <c r="D218" s="41" t="s">
        <v>36</v>
      </c>
      <c r="E218" s="41" t="s">
        <v>41</v>
      </c>
      <c r="F218" s="60">
        <v>240</v>
      </c>
      <c r="G218" s="44">
        <f>'6'!G68</f>
        <v>0</v>
      </c>
      <c r="H218" s="44">
        <f>'6'!H68</f>
        <v>10</v>
      </c>
      <c r="I218" s="44">
        <f>'6'!I68</f>
        <v>10</v>
      </c>
    </row>
    <row r="219" spans="1:9" ht="25.5">
      <c r="A219" s="86" t="s">
        <v>66</v>
      </c>
      <c r="B219" s="43"/>
      <c r="C219" s="59" t="s">
        <v>99</v>
      </c>
      <c r="D219" s="41" t="s">
        <v>36</v>
      </c>
      <c r="E219" s="41" t="s">
        <v>41</v>
      </c>
      <c r="F219" s="60"/>
      <c r="G219" s="44">
        <f>G220</f>
        <v>0</v>
      </c>
      <c r="H219" s="44">
        <f>H220</f>
        <v>3</v>
      </c>
      <c r="I219" s="44">
        <f>I220</f>
        <v>3</v>
      </c>
    </row>
    <row r="220" spans="1:9" ht="25.5">
      <c r="A220" s="86" t="s">
        <v>80</v>
      </c>
      <c r="B220" s="43"/>
      <c r="C220" s="59" t="s">
        <v>99</v>
      </c>
      <c r="D220" s="41" t="s">
        <v>36</v>
      </c>
      <c r="E220" s="41" t="s">
        <v>41</v>
      </c>
      <c r="F220" s="60">
        <v>240</v>
      </c>
      <c r="G220" s="44">
        <f>'6'!G70</f>
        <v>0</v>
      </c>
      <c r="H220" s="44">
        <f>'6'!H70</f>
        <v>3</v>
      </c>
      <c r="I220" s="44">
        <f>'6'!I70</f>
        <v>3</v>
      </c>
    </row>
    <row r="221" spans="1:9">
      <c r="A221" s="84" t="s">
        <v>13</v>
      </c>
      <c r="B221" s="43"/>
      <c r="C221" s="70"/>
      <c r="D221" s="70" t="s">
        <v>42</v>
      </c>
      <c r="E221" s="70" t="s">
        <v>37</v>
      </c>
      <c r="F221" s="70"/>
      <c r="G221" s="44">
        <f t="shared" ref="G221:H223" si="24">G222</f>
        <v>278.29999999999995</v>
      </c>
      <c r="H221" s="44">
        <f t="shared" si="24"/>
        <v>266.39999999999998</v>
      </c>
      <c r="I221" s="44"/>
    </row>
    <row r="222" spans="1:9">
      <c r="A222" s="86" t="s">
        <v>19</v>
      </c>
      <c r="B222" s="43"/>
      <c r="C222" s="45"/>
      <c r="D222" s="45" t="s">
        <v>42</v>
      </c>
      <c r="E222" s="45" t="s">
        <v>38</v>
      </c>
      <c r="F222" s="45"/>
      <c r="G222" s="44">
        <f t="shared" si="24"/>
        <v>278.29999999999995</v>
      </c>
      <c r="H222" s="44">
        <f t="shared" si="24"/>
        <v>266.39999999999998</v>
      </c>
      <c r="I222" s="44"/>
    </row>
    <row r="223" spans="1:9">
      <c r="A223" s="88" t="s">
        <v>61</v>
      </c>
      <c r="B223" s="43"/>
      <c r="C223" s="54" t="s">
        <v>90</v>
      </c>
      <c r="D223" s="45" t="s">
        <v>42</v>
      </c>
      <c r="E223" s="45" t="s">
        <v>38</v>
      </c>
      <c r="F223" s="45"/>
      <c r="G223" s="44">
        <f t="shared" si="24"/>
        <v>278.29999999999995</v>
      </c>
      <c r="H223" s="44">
        <f t="shared" si="24"/>
        <v>266.39999999999998</v>
      </c>
      <c r="I223" s="44"/>
    </row>
    <row r="224" spans="1:9">
      <c r="A224" s="88" t="s">
        <v>78</v>
      </c>
      <c r="B224" s="43"/>
      <c r="C224" s="54" t="s">
        <v>91</v>
      </c>
      <c r="D224" s="45" t="s">
        <v>42</v>
      </c>
      <c r="E224" s="45" t="s">
        <v>38</v>
      </c>
      <c r="F224" s="45"/>
      <c r="G224" s="44">
        <f>G225</f>
        <v>278.29999999999995</v>
      </c>
      <c r="H224" s="44">
        <f>H225</f>
        <v>266.39999999999998</v>
      </c>
      <c r="I224" s="44"/>
    </row>
    <row r="225" spans="1:9" ht="25.5">
      <c r="A225" s="86" t="s">
        <v>33</v>
      </c>
      <c r="B225" s="43"/>
      <c r="C225" s="60" t="s">
        <v>102</v>
      </c>
      <c r="D225" s="45" t="s">
        <v>42</v>
      </c>
      <c r="E225" s="45" t="s">
        <v>38</v>
      </c>
      <c r="F225" s="74"/>
      <c r="G225" s="44">
        <f>SUM(G226:G227)</f>
        <v>278.29999999999995</v>
      </c>
      <c r="H225" s="44">
        <f>SUM(H226:H227)</f>
        <v>266.39999999999998</v>
      </c>
      <c r="I225" s="44"/>
    </row>
    <row r="226" spans="1:9" ht="25.5">
      <c r="A226" s="87" t="s">
        <v>82</v>
      </c>
      <c r="B226" s="43"/>
      <c r="C226" s="54" t="s">
        <v>102</v>
      </c>
      <c r="D226" s="45" t="s">
        <v>42</v>
      </c>
      <c r="E226" s="45" t="s">
        <v>38</v>
      </c>
      <c r="F226" s="60">
        <v>120</v>
      </c>
      <c r="G226" s="44">
        <f>'6'!G83</f>
        <v>256.39999999999998</v>
      </c>
      <c r="H226" s="44">
        <f>'6'!H83</f>
        <v>242.7</v>
      </c>
      <c r="I226" s="44"/>
    </row>
    <row r="227" spans="1:9" ht="25.5">
      <c r="A227" s="86" t="s">
        <v>80</v>
      </c>
      <c r="B227" s="43"/>
      <c r="C227" s="54" t="s">
        <v>102</v>
      </c>
      <c r="D227" s="45" t="s">
        <v>42</v>
      </c>
      <c r="E227" s="45" t="s">
        <v>38</v>
      </c>
      <c r="F227" s="60">
        <v>240</v>
      </c>
      <c r="G227" s="44">
        <f>'6'!G84</f>
        <v>21.900000000000002</v>
      </c>
      <c r="H227" s="44">
        <f>'6'!H84</f>
        <v>23.7</v>
      </c>
      <c r="I227" s="44"/>
    </row>
    <row r="228" spans="1:9" ht="25.5">
      <c r="A228" s="84" t="s">
        <v>281</v>
      </c>
      <c r="B228" s="43"/>
      <c r="C228" s="98"/>
      <c r="D228" s="45" t="s">
        <v>38</v>
      </c>
      <c r="E228" s="82">
        <v>14</v>
      </c>
      <c r="F228" s="98"/>
      <c r="G228" s="98">
        <f>G229</f>
        <v>3.5</v>
      </c>
      <c r="H228" s="44"/>
      <c r="I228" s="44"/>
    </row>
    <row r="229" spans="1:9">
      <c r="A229" s="86" t="s">
        <v>61</v>
      </c>
      <c r="B229" s="43"/>
      <c r="C229" s="98" t="s">
        <v>90</v>
      </c>
      <c r="D229" s="45" t="s">
        <v>38</v>
      </c>
      <c r="E229" s="82">
        <v>14</v>
      </c>
      <c r="F229" s="98"/>
      <c r="G229" s="98">
        <f>G230</f>
        <v>3.5</v>
      </c>
      <c r="H229" s="44"/>
      <c r="I229" s="44"/>
    </row>
    <row r="230" spans="1:9">
      <c r="A230" s="86" t="s">
        <v>78</v>
      </c>
      <c r="B230" s="43"/>
      <c r="C230" s="98" t="s">
        <v>91</v>
      </c>
      <c r="D230" s="45" t="s">
        <v>38</v>
      </c>
      <c r="E230" s="82">
        <v>14</v>
      </c>
      <c r="F230" s="98"/>
      <c r="G230" s="98">
        <f>G231</f>
        <v>3.5</v>
      </c>
      <c r="H230" s="44"/>
      <c r="I230" s="44"/>
    </row>
    <row r="231" spans="1:9">
      <c r="A231" s="86" t="s">
        <v>78</v>
      </c>
      <c r="B231" s="43"/>
      <c r="C231" s="98" t="s">
        <v>107</v>
      </c>
      <c r="D231" s="45" t="s">
        <v>38</v>
      </c>
      <c r="E231" s="82">
        <v>14</v>
      </c>
      <c r="F231" s="98"/>
      <c r="G231" s="98">
        <f>G232</f>
        <v>3.5</v>
      </c>
      <c r="H231" s="44"/>
      <c r="I231" s="44"/>
    </row>
    <row r="232" spans="1:9" ht="38.25">
      <c r="A232" s="86" t="s">
        <v>282</v>
      </c>
      <c r="B232" s="43"/>
      <c r="C232" s="98" t="s">
        <v>283</v>
      </c>
      <c r="D232" s="45" t="s">
        <v>38</v>
      </c>
      <c r="E232" s="82">
        <v>14</v>
      </c>
      <c r="F232" s="98"/>
      <c r="G232" s="98">
        <f>G233</f>
        <v>3.5</v>
      </c>
      <c r="H232" s="44"/>
      <c r="I232" s="44"/>
    </row>
    <row r="233" spans="1:9" ht="25.5">
      <c r="A233" s="86" t="s">
        <v>80</v>
      </c>
      <c r="B233" s="43"/>
      <c r="C233" s="98" t="s">
        <v>283</v>
      </c>
      <c r="D233" s="45" t="s">
        <v>38</v>
      </c>
      <c r="E233" s="82">
        <v>14</v>
      </c>
      <c r="F233" s="98">
        <v>240</v>
      </c>
      <c r="G233" s="98">
        <v>3.5</v>
      </c>
      <c r="H233" s="44"/>
      <c r="I233" s="44"/>
    </row>
    <row r="234" spans="1:9" hidden="1">
      <c r="A234" s="86"/>
      <c r="B234" s="43"/>
      <c r="C234" s="54"/>
      <c r="D234" s="45"/>
      <c r="E234" s="45"/>
      <c r="F234" s="60"/>
      <c r="G234" s="44"/>
      <c r="H234" s="44"/>
      <c r="I234" s="44"/>
    </row>
    <row r="235" spans="1:9" hidden="1">
      <c r="A235" s="86"/>
      <c r="B235" s="43"/>
      <c r="C235" s="54"/>
      <c r="D235" s="45"/>
      <c r="E235" s="45"/>
      <c r="F235" s="60"/>
      <c r="G235" s="44"/>
      <c r="H235" s="44"/>
      <c r="I235" s="44"/>
    </row>
    <row r="236" spans="1:9" hidden="1">
      <c r="A236" s="86"/>
      <c r="B236" s="43"/>
      <c r="C236" s="54"/>
      <c r="D236" s="45"/>
      <c r="E236" s="45"/>
      <c r="F236" s="60"/>
      <c r="G236" s="44"/>
      <c r="H236" s="44"/>
      <c r="I236" s="44"/>
    </row>
    <row r="237" spans="1:9" hidden="1">
      <c r="A237" s="86"/>
      <c r="B237" s="43"/>
      <c r="C237" s="54"/>
      <c r="D237" s="45"/>
      <c r="E237" s="45"/>
      <c r="F237" s="60"/>
      <c r="G237" s="44"/>
      <c r="H237" s="44"/>
      <c r="I237" s="44"/>
    </row>
    <row r="238" spans="1:9" hidden="1">
      <c r="A238" s="86"/>
      <c r="B238" s="43"/>
      <c r="C238" s="54"/>
      <c r="D238" s="45"/>
      <c r="E238" s="45"/>
      <c r="F238" s="60"/>
      <c r="G238" s="44"/>
      <c r="H238" s="44"/>
      <c r="I238" s="44"/>
    </row>
    <row r="239" spans="1:9" hidden="1">
      <c r="A239" s="86"/>
      <c r="B239" s="43"/>
      <c r="C239" s="54"/>
      <c r="D239" s="45"/>
      <c r="E239" s="45"/>
      <c r="F239" s="60"/>
      <c r="G239" s="44"/>
      <c r="H239" s="44"/>
      <c r="I239" s="44"/>
    </row>
    <row r="240" spans="1:9" hidden="1">
      <c r="A240" s="86"/>
      <c r="B240" s="43"/>
      <c r="C240" s="54"/>
      <c r="D240" s="45"/>
      <c r="E240" s="45"/>
      <c r="F240" s="60"/>
      <c r="G240" s="44"/>
      <c r="H240" s="44"/>
      <c r="I240" s="44"/>
    </row>
    <row r="241" spans="1:9" ht="15">
      <c r="A241" s="84" t="s">
        <v>7</v>
      </c>
      <c r="B241" s="32">
        <v>911</v>
      </c>
      <c r="C241" s="70"/>
      <c r="D241" s="70" t="s">
        <v>45</v>
      </c>
      <c r="E241" s="70" t="s">
        <v>37</v>
      </c>
      <c r="F241" s="60"/>
      <c r="G241" s="30">
        <f>G242+G260</f>
        <v>861.9</v>
      </c>
      <c r="H241" s="30">
        <f>H242+H260</f>
        <v>347.38</v>
      </c>
      <c r="I241" s="30">
        <f>I242+I260</f>
        <v>228.78</v>
      </c>
    </row>
    <row r="242" spans="1:9">
      <c r="A242" s="86" t="s">
        <v>21</v>
      </c>
      <c r="B242" s="72"/>
      <c r="C242" s="41"/>
      <c r="D242" s="77" t="s">
        <v>45</v>
      </c>
      <c r="E242" s="77" t="s">
        <v>36</v>
      </c>
      <c r="F242" s="60"/>
      <c r="G242" s="44">
        <f t="shared" ref="G242:I244" si="25">G243</f>
        <v>234.10000000000002</v>
      </c>
      <c r="H242" s="44">
        <f t="shared" si="25"/>
        <v>228.78</v>
      </c>
      <c r="I242" s="44">
        <f t="shared" si="25"/>
        <v>228.78</v>
      </c>
    </row>
    <row r="243" spans="1:9">
      <c r="A243" s="88" t="s">
        <v>61</v>
      </c>
      <c r="B243" s="72"/>
      <c r="C243" s="54" t="s">
        <v>90</v>
      </c>
      <c r="D243" s="41" t="s">
        <v>45</v>
      </c>
      <c r="E243" s="41" t="s">
        <v>36</v>
      </c>
      <c r="F243" s="41"/>
      <c r="G243" s="44">
        <f t="shared" si="25"/>
        <v>234.10000000000002</v>
      </c>
      <c r="H243" s="44">
        <f t="shared" si="25"/>
        <v>228.78</v>
      </c>
      <c r="I243" s="44">
        <f t="shared" si="25"/>
        <v>228.78</v>
      </c>
    </row>
    <row r="244" spans="1:9">
      <c r="A244" s="88" t="s">
        <v>165</v>
      </c>
      <c r="B244" s="72"/>
      <c r="C244" s="78" t="s">
        <v>91</v>
      </c>
      <c r="D244" s="41" t="s">
        <v>45</v>
      </c>
      <c r="E244" s="41" t="s">
        <v>36</v>
      </c>
      <c r="F244" s="41"/>
      <c r="G244" s="44">
        <f t="shared" si="25"/>
        <v>234.10000000000002</v>
      </c>
      <c r="H244" s="44">
        <f t="shared" si="25"/>
        <v>228.78</v>
      </c>
      <c r="I244" s="44">
        <f t="shared" si="25"/>
        <v>228.78</v>
      </c>
    </row>
    <row r="245" spans="1:9">
      <c r="A245" s="88" t="s">
        <v>165</v>
      </c>
      <c r="B245" s="72"/>
      <c r="C245" s="78" t="s">
        <v>107</v>
      </c>
      <c r="D245" s="41" t="s">
        <v>45</v>
      </c>
      <c r="E245" s="41" t="s">
        <v>36</v>
      </c>
      <c r="F245" s="41"/>
      <c r="G245" s="44">
        <f>G246+G248</f>
        <v>234.10000000000002</v>
      </c>
      <c r="H245" s="44">
        <f>H246+H248</f>
        <v>228.78</v>
      </c>
      <c r="I245" s="44">
        <f>I246+I248</f>
        <v>228.78</v>
      </c>
    </row>
    <row r="246" spans="1:9">
      <c r="A246" s="88" t="s">
        <v>175</v>
      </c>
      <c r="B246" s="72"/>
      <c r="C246" s="76" t="s">
        <v>172</v>
      </c>
      <c r="D246" s="41" t="s">
        <v>45</v>
      </c>
      <c r="E246" s="41" t="s">
        <v>36</v>
      </c>
      <c r="F246" s="41"/>
      <c r="G246" s="44">
        <f>G247</f>
        <v>0</v>
      </c>
      <c r="H246" s="44">
        <f>H247</f>
        <v>0</v>
      </c>
      <c r="I246" s="44">
        <f>I247</f>
        <v>0</v>
      </c>
    </row>
    <row r="247" spans="1:9" ht="25.5" hidden="1">
      <c r="A247" s="86" t="s">
        <v>80</v>
      </c>
      <c r="B247" s="72"/>
      <c r="C247" s="76" t="s">
        <v>172</v>
      </c>
      <c r="D247" s="41" t="s">
        <v>45</v>
      </c>
      <c r="E247" s="41" t="s">
        <v>36</v>
      </c>
      <c r="F247" s="46" t="s">
        <v>81</v>
      </c>
      <c r="G247" s="44"/>
      <c r="H247" s="44"/>
      <c r="I247" s="44"/>
    </row>
    <row r="248" spans="1:9">
      <c r="A248" s="88" t="s">
        <v>228</v>
      </c>
      <c r="B248" s="72"/>
      <c r="C248" s="54" t="s">
        <v>109</v>
      </c>
      <c r="D248" s="41" t="s">
        <v>45</v>
      </c>
      <c r="E248" s="41" t="s">
        <v>36</v>
      </c>
      <c r="F248" s="46"/>
      <c r="G248" s="44">
        <f>G249</f>
        <v>234.10000000000002</v>
      </c>
      <c r="H248" s="44">
        <f>H249</f>
        <v>228.78</v>
      </c>
      <c r="I248" s="44">
        <f>I249</f>
        <v>228.78</v>
      </c>
    </row>
    <row r="249" spans="1:9" ht="27" customHeight="1">
      <c r="A249" s="86" t="s">
        <v>80</v>
      </c>
      <c r="B249" s="43"/>
      <c r="C249" s="60" t="s">
        <v>109</v>
      </c>
      <c r="D249" s="41" t="s">
        <v>45</v>
      </c>
      <c r="E249" s="41" t="s">
        <v>36</v>
      </c>
      <c r="F249" s="46" t="s">
        <v>81</v>
      </c>
      <c r="G249" s="44">
        <f>'6'!G163</f>
        <v>234.10000000000002</v>
      </c>
      <c r="H249" s="44">
        <v>228.78</v>
      </c>
      <c r="I249" s="44">
        <v>228.78</v>
      </c>
    </row>
    <row r="250" spans="1:9" ht="13.5" customHeight="1">
      <c r="A250" s="84" t="s">
        <v>7</v>
      </c>
      <c r="B250" s="68"/>
      <c r="C250" s="60"/>
      <c r="D250" s="124" t="s">
        <v>45</v>
      </c>
      <c r="E250" s="124" t="s">
        <v>37</v>
      </c>
      <c r="F250" s="41"/>
      <c r="G250" s="44">
        <f t="shared" ref="G250:G255" si="26">G251</f>
        <v>4112.8999999999996</v>
      </c>
      <c r="H250" s="44"/>
      <c r="I250" s="44"/>
    </row>
    <row r="251" spans="1:9" ht="13.5" customHeight="1">
      <c r="A251" s="105" t="s">
        <v>8</v>
      </c>
      <c r="B251" s="72"/>
      <c r="C251" s="41"/>
      <c r="D251" s="77" t="s">
        <v>45</v>
      </c>
      <c r="E251" s="77" t="s">
        <v>42</v>
      </c>
      <c r="F251" s="41"/>
      <c r="G251" s="44">
        <f t="shared" si="26"/>
        <v>4112.8999999999996</v>
      </c>
      <c r="H251" s="44"/>
      <c r="I251" s="44"/>
    </row>
    <row r="252" spans="1:9" ht="13.5" customHeight="1">
      <c r="A252" s="88" t="s">
        <v>61</v>
      </c>
      <c r="B252" s="72"/>
      <c r="C252" s="54" t="s">
        <v>90</v>
      </c>
      <c r="D252" s="41" t="s">
        <v>45</v>
      </c>
      <c r="E252" s="45" t="s">
        <v>42</v>
      </c>
      <c r="F252" s="41"/>
      <c r="G252" s="44">
        <f t="shared" si="26"/>
        <v>4112.8999999999996</v>
      </c>
      <c r="H252" s="44"/>
      <c r="I252" s="44"/>
    </row>
    <row r="253" spans="1:9" ht="13.5" customHeight="1">
      <c r="A253" s="88" t="s">
        <v>165</v>
      </c>
      <c r="B253" s="72"/>
      <c r="C253" s="78" t="s">
        <v>91</v>
      </c>
      <c r="D253" s="41" t="s">
        <v>45</v>
      </c>
      <c r="E253" s="45" t="s">
        <v>42</v>
      </c>
      <c r="F253" s="41"/>
      <c r="G253" s="44">
        <f t="shared" si="26"/>
        <v>4112.8999999999996</v>
      </c>
      <c r="H253" s="44"/>
      <c r="I253" s="44"/>
    </row>
    <row r="254" spans="1:9" ht="13.5" customHeight="1">
      <c r="A254" s="88" t="s">
        <v>165</v>
      </c>
      <c r="B254" s="72"/>
      <c r="C254" s="78" t="s">
        <v>107</v>
      </c>
      <c r="D254" s="41" t="s">
        <v>45</v>
      </c>
      <c r="E254" s="45" t="s">
        <v>42</v>
      </c>
      <c r="F254" s="41"/>
      <c r="G254" s="44">
        <f>G255+G257</f>
        <v>4112.8999999999996</v>
      </c>
      <c r="H254" s="44"/>
      <c r="I254" s="44"/>
    </row>
    <row r="255" spans="1:9" ht="13.5" customHeight="1">
      <c r="A255" s="86" t="s">
        <v>290</v>
      </c>
      <c r="B255" s="43"/>
      <c r="C255" s="76" t="s">
        <v>291</v>
      </c>
      <c r="D255" s="41" t="s">
        <v>45</v>
      </c>
      <c r="E255" s="45" t="s">
        <v>42</v>
      </c>
      <c r="F255" s="41"/>
      <c r="G255" s="44">
        <f t="shared" si="26"/>
        <v>3780</v>
      </c>
      <c r="H255" s="44"/>
      <c r="I255" s="44"/>
    </row>
    <row r="256" spans="1:9" ht="13.5" customHeight="1">
      <c r="A256" s="86" t="s">
        <v>306</v>
      </c>
      <c r="B256" s="43"/>
      <c r="C256" s="76" t="s">
        <v>291</v>
      </c>
      <c r="D256" s="41" t="s">
        <v>45</v>
      </c>
      <c r="E256" s="45" t="s">
        <v>42</v>
      </c>
      <c r="F256" s="45" t="s">
        <v>305</v>
      </c>
      <c r="G256" s="44">
        <v>3780</v>
      </c>
      <c r="H256" s="44"/>
      <c r="I256" s="44"/>
    </row>
    <row r="257" spans="1:9" ht="23.25" customHeight="1">
      <c r="A257" s="131" t="s">
        <v>301</v>
      </c>
      <c r="B257" s="43"/>
      <c r="C257" s="76" t="s">
        <v>302</v>
      </c>
      <c r="D257" s="41" t="s">
        <v>45</v>
      </c>
      <c r="E257" s="45" t="s">
        <v>42</v>
      </c>
      <c r="F257" s="41"/>
      <c r="G257" s="44">
        <f>G258+G259</f>
        <v>332.9</v>
      </c>
      <c r="H257" s="44"/>
      <c r="I257" s="44"/>
    </row>
    <row r="258" spans="1:9" ht="23.25" customHeight="1">
      <c r="A258" s="86" t="s">
        <v>80</v>
      </c>
      <c r="B258" s="43"/>
      <c r="C258" s="76" t="s">
        <v>302</v>
      </c>
      <c r="D258" s="41" t="s">
        <v>45</v>
      </c>
      <c r="E258" s="45" t="s">
        <v>42</v>
      </c>
      <c r="F258" s="41" t="s">
        <v>81</v>
      </c>
      <c r="G258" s="44">
        <f>290</f>
        <v>290</v>
      </c>
      <c r="H258" s="44"/>
      <c r="I258" s="44"/>
    </row>
    <row r="259" spans="1:9" ht="23.25" customHeight="1">
      <c r="A259" s="86" t="s">
        <v>306</v>
      </c>
      <c r="B259" s="43"/>
      <c r="C259" s="76" t="s">
        <v>302</v>
      </c>
      <c r="D259" s="41" t="s">
        <v>45</v>
      </c>
      <c r="E259" s="45" t="s">
        <v>42</v>
      </c>
      <c r="F259" s="80" t="s">
        <v>305</v>
      </c>
      <c r="G259" s="44">
        <v>42.9</v>
      </c>
      <c r="H259" s="44"/>
      <c r="I259" s="44"/>
    </row>
    <row r="260" spans="1:9" ht="15">
      <c r="A260" s="84" t="s">
        <v>22</v>
      </c>
      <c r="B260" s="32">
        <v>911</v>
      </c>
      <c r="C260" s="41"/>
      <c r="D260" s="77" t="s">
        <v>45</v>
      </c>
      <c r="E260" s="77" t="s">
        <v>38</v>
      </c>
      <c r="F260" s="60"/>
      <c r="G260" s="30">
        <f t="shared" ref="G260:I263" si="27">G261</f>
        <v>627.79999999999995</v>
      </c>
      <c r="H260" s="30">
        <f t="shared" si="27"/>
        <v>118.6</v>
      </c>
      <c r="I260" s="30">
        <f t="shared" si="27"/>
        <v>0</v>
      </c>
    </row>
    <row r="261" spans="1:9">
      <c r="A261" s="88" t="s">
        <v>61</v>
      </c>
      <c r="B261" s="43"/>
      <c r="C261" s="54" t="s">
        <v>90</v>
      </c>
      <c r="D261" s="41" t="s">
        <v>45</v>
      </c>
      <c r="E261" s="45" t="s">
        <v>38</v>
      </c>
      <c r="F261" s="41"/>
      <c r="G261" s="44">
        <f t="shared" si="27"/>
        <v>627.79999999999995</v>
      </c>
      <c r="H261" s="44">
        <f t="shared" si="27"/>
        <v>118.6</v>
      </c>
      <c r="I261" s="44">
        <f t="shared" si="27"/>
        <v>0</v>
      </c>
    </row>
    <row r="262" spans="1:9">
      <c r="A262" s="88" t="s">
        <v>165</v>
      </c>
      <c r="B262" s="43"/>
      <c r="C262" s="78" t="s">
        <v>91</v>
      </c>
      <c r="D262" s="41" t="s">
        <v>45</v>
      </c>
      <c r="E262" s="45" t="s">
        <v>38</v>
      </c>
      <c r="F262" s="41"/>
      <c r="G262" s="44">
        <f t="shared" si="27"/>
        <v>627.79999999999995</v>
      </c>
      <c r="H262" s="44">
        <f t="shared" si="27"/>
        <v>118.6</v>
      </c>
      <c r="I262" s="44">
        <f t="shared" si="27"/>
        <v>0</v>
      </c>
    </row>
    <row r="263" spans="1:9">
      <c r="A263" s="88" t="s">
        <v>165</v>
      </c>
      <c r="B263" s="43"/>
      <c r="C263" s="78" t="s">
        <v>107</v>
      </c>
      <c r="D263" s="41" t="s">
        <v>45</v>
      </c>
      <c r="E263" s="45" t="s">
        <v>38</v>
      </c>
      <c r="F263" s="41"/>
      <c r="G263" s="44">
        <f>G264</f>
        <v>627.79999999999995</v>
      </c>
      <c r="H263" s="44">
        <f t="shared" si="27"/>
        <v>118.6</v>
      </c>
      <c r="I263" s="44">
        <f t="shared" si="27"/>
        <v>0</v>
      </c>
    </row>
    <row r="264" spans="1:9">
      <c r="A264" s="86" t="s">
        <v>72</v>
      </c>
      <c r="B264" s="43"/>
      <c r="C264" s="78" t="s">
        <v>262</v>
      </c>
      <c r="D264" s="41" t="s">
        <v>45</v>
      </c>
      <c r="E264" s="45" t="s">
        <v>38</v>
      </c>
      <c r="F264" s="41"/>
      <c r="G264" s="44">
        <f>G265</f>
        <v>627.79999999999995</v>
      </c>
      <c r="H264" s="44">
        <f>H265</f>
        <v>118.6</v>
      </c>
      <c r="I264" s="44">
        <f>I265</f>
        <v>0</v>
      </c>
    </row>
    <row r="265" spans="1:9" ht="25.5">
      <c r="A265" s="86" t="s">
        <v>80</v>
      </c>
      <c r="B265" s="43"/>
      <c r="C265" s="76" t="s">
        <v>262</v>
      </c>
      <c r="D265" s="41" t="s">
        <v>45</v>
      </c>
      <c r="E265" s="45" t="s">
        <v>38</v>
      </c>
      <c r="F265" s="46" t="s">
        <v>81</v>
      </c>
      <c r="G265" s="44">
        <f>'6'!G208</f>
        <v>627.79999999999995</v>
      </c>
      <c r="H265" s="44">
        <f>'6'!H208</f>
        <v>118.6</v>
      </c>
      <c r="I265" s="44">
        <f>'6'!I208</f>
        <v>0</v>
      </c>
    </row>
    <row r="266" spans="1:9">
      <c r="A266" s="84" t="s">
        <v>14</v>
      </c>
      <c r="B266" s="43"/>
      <c r="C266" s="76"/>
      <c r="D266" s="70" t="s">
        <v>46</v>
      </c>
      <c r="E266" s="70" t="s">
        <v>37</v>
      </c>
      <c r="F266" s="46"/>
      <c r="G266" s="44">
        <f t="shared" ref="G266:G271" si="28">G267</f>
        <v>0</v>
      </c>
      <c r="H266" s="44">
        <f t="shared" ref="H266:H271" si="29">H267</f>
        <v>606.6</v>
      </c>
      <c r="I266" s="44">
        <f t="shared" ref="I266:I271" si="30">I267</f>
        <v>606.6</v>
      </c>
    </row>
    <row r="267" spans="1:9">
      <c r="A267" s="86" t="s">
        <v>12</v>
      </c>
      <c r="B267" s="43"/>
      <c r="C267" s="76"/>
      <c r="D267" s="41" t="s">
        <v>46</v>
      </c>
      <c r="E267" s="41" t="s">
        <v>36</v>
      </c>
      <c r="F267" s="46"/>
      <c r="G267" s="44">
        <f t="shared" si="28"/>
        <v>0</v>
      </c>
      <c r="H267" s="44">
        <f t="shared" si="29"/>
        <v>606.6</v>
      </c>
      <c r="I267" s="44">
        <f t="shared" si="30"/>
        <v>606.6</v>
      </c>
    </row>
    <row r="268" spans="1:9">
      <c r="A268" s="88" t="s">
        <v>61</v>
      </c>
      <c r="B268" s="47"/>
      <c r="C268" s="54" t="s">
        <v>90</v>
      </c>
      <c r="D268" s="41" t="s">
        <v>46</v>
      </c>
      <c r="E268" s="41" t="s">
        <v>36</v>
      </c>
      <c r="F268" s="46"/>
      <c r="G268" s="44">
        <f t="shared" si="28"/>
        <v>0</v>
      </c>
      <c r="H268" s="44">
        <f t="shared" si="29"/>
        <v>606.6</v>
      </c>
      <c r="I268" s="44">
        <f t="shared" si="30"/>
        <v>606.6</v>
      </c>
    </row>
    <row r="269" spans="1:9">
      <c r="A269" s="88" t="s">
        <v>165</v>
      </c>
      <c r="B269" s="47"/>
      <c r="C269" s="54" t="s">
        <v>91</v>
      </c>
      <c r="D269" s="41" t="s">
        <v>46</v>
      </c>
      <c r="E269" s="41" t="s">
        <v>36</v>
      </c>
      <c r="F269" s="46"/>
      <c r="G269" s="44">
        <f t="shared" si="28"/>
        <v>0</v>
      </c>
      <c r="H269" s="44">
        <f t="shared" si="29"/>
        <v>606.6</v>
      </c>
      <c r="I269" s="44">
        <f t="shared" si="30"/>
        <v>606.6</v>
      </c>
    </row>
    <row r="270" spans="1:9">
      <c r="A270" s="88" t="s">
        <v>165</v>
      </c>
      <c r="B270" s="47"/>
      <c r="C270" s="60" t="s">
        <v>107</v>
      </c>
      <c r="D270" s="41" t="s">
        <v>46</v>
      </c>
      <c r="E270" s="41" t="s">
        <v>36</v>
      </c>
      <c r="F270" s="46"/>
      <c r="G270" s="44">
        <f t="shared" si="28"/>
        <v>0</v>
      </c>
      <c r="H270" s="44">
        <f t="shared" si="29"/>
        <v>606.6</v>
      </c>
      <c r="I270" s="44">
        <f t="shared" si="30"/>
        <v>606.6</v>
      </c>
    </row>
    <row r="271" spans="1:9" ht="26.25" customHeight="1">
      <c r="A271" s="86" t="s">
        <v>278</v>
      </c>
      <c r="B271" s="43"/>
      <c r="C271" s="60" t="s">
        <v>272</v>
      </c>
      <c r="D271" s="41" t="s">
        <v>46</v>
      </c>
      <c r="E271" s="41" t="s">
        <v>36</v>
      </c>
      <c r="F271" s="46"/>
      <c r="G271" s="44">
        <f t="shared" si="28"/>
        <v>0</v>
      </c>
      <c r="H271" s="44">
        <f t="shared" si="29"/>
        <v>606.6</v>
      </c>
      <c r="I271" s="44">
        <f t="shared" si="30"/>
        <v>606.6</v>
      </c>
    </row>
    <row r="272" spans="1:9">
      <c r="A272" s="87" t="s">
        <v>141</v>
      </c>
      <c r="B272" s="43"/>
      <c r="C272" s="60" t="s">
        <v>272</v>
      </c>
      <c r="D272" s="41" t="s">
        <v>46</v>
      </c>
      <c r="E272" s="41" t="s">
        <v>36</v>
      </c>
      <c r="F272" s="60">
        <v>110</v>
      </c>
      <c r="G272" s="44"/>
      <c r="H272" s="44">
        <v>606.6</v>
      </c>
      <c r="I272" s="44">
        <v>606.6</v>
      </c>
    </row>
    <row r="273" spans="1:9" hidden="1">
      <c r="A273" s="86"/>
      <c r="B273" s="43"/>
      <c r="C273" s="76"/>
      <c r="D273" s="41"/>
      <c r="E273" s="45"/>
      <c r="F273" s="46"/>
      <c r="G273" s="44"/>
      <c r="H273" s="44"/>
      <c r="I273" s="44"/>
    </row>
    <row r="274" spans="1:9" hidden="1">
      <c r="A274" s="86"/>
      <c r="B274" s="43"/>
      <c r="C274" s="76"/>
      <c r="D274" s="41"/>
      <c r="E274" s="45"/>
      <c r="F274" s="46"/>
      <c r="G274" s="44"/>
      <c r="H274" s="44"/>
      <c r="I274" s="44"/>
    </row>
    <row r="275" spans="1:9" hidden="1">
      <c r="A275" s="86"/>
      <c r="B275" s="43"/>
      <c r="C275" s="76"/>
      <c r="D275" s="41"/>
      <c r="E275" s="45"/>
      <c r="F275" s="46"/>
      <c r="G275" s="44"/>
      <c r="H275" s="44"/>
      <c r="I275" s="44"/>
    </row>
    <row r="276" spans="1:9" hidden="1">
      <c r="A276" s="86"/>
      <c r="B276" s="43"/>
      <c r="C276" s="76"/>
      <c r="D276" s="41"/>
      <c r="E276" s="45"/>
      <c r="F276" s="46"/>
      <c r="G276" s="44"/>
      <c r="H276" s="44"/>
      <c r="I276" s="44"/>
    </row>
    <row r="277" spans="1:9" hidden="1">
      <c r="A277" s="86"/>
      <c r="B277" s="43"/>
      <c r="C277" s="76"/>
      <c r="D277" s="41"/>
      <c r="E277" s="45"/>
      <c r="F277" s="46"/>
      <c r="G277" s="44"/>
      <c r="H277" s="44"/>
      <c r="I277" s="44"/>
    </row>
    <row r="278" spans="1:9" hidden="1">
      <c r="A278" s="86"/>
      <c r="B278" s="43"/>
      <c r="C278" s="76"/>
      <c r="D278" s="41"/>
      <c r="E278" s="45"/>
      <c r="F278" s="46"/>
      <c r="G278" s="44"/>
      <c r="H278" s="44"/>
      <c r="I278" s="44"/>
    </row>
    <row r="279" spans="1:9" ht="15">
      <c r="A279" s="90" t="s">
        <v>28</v>
      </c>
      <c r="B279" s="32">
        <v>911</v>
      </c>
      <c r="C279" s="70"/>
      <c r="D279" s="70" t="s">
        <v>47</v>
      </c>
      <c r="E279" s="70" t="s">
        <v>37</v>
      </c>
      <c r="F279" s="70"/>
      <c r="G279" s="30">
        <f t="shared" ref="G279:G284" si="31">G280</f>
        <v>1209.8</v>
      </c>
      <c r="H279" s="30">
        <f t="shared" ref="H279:H284" si="32">H280</f>
        <v>1309.8</v>
      </c>
      <c r="I279" s="30">
        <f t="shared" ref="I279:I284" si="33">I280</f>
        <v>1309.8</v>
      </c>
    </row>
    <row r="280" spans="1:9">
      <c r="A280" s="86" t="s">
        <v>25</v>
      </c>
      <c r="B280" s="72"/>
      <c r="C280" s="41"/>
      <c r="D280" s="41" t="s">
        <v>47</v>
      </c>
      <c r="E280" s="41" t="s">
        <v>36</v>
      </c>
      <c r="F280" s="41"/>
      <c r="G280" s="44">
        <f t="shared" si="31"/>
        <v>1209.8</v>
      </c>
      <c r="H280" s="44">
        <f t="shared" si="32"/>
        <v>1309.8</v>
      </c>
      <c r="I280" s="44">
        <f t="shared" si="33"/>
        <v>1309.8</v>
      </c>
    </row>
    <row r="281" spans="1:9">
      <c r="A281" s="88" t="s">
        <v>61</v>
      </c>
      <c r="B281" s="47"/>
      <c r="C281" s="54" t="s">
        <v>90</v>
      </c>
      <c r="D281" s="41" t="s">
        <v>47</v>
      </c>
      <c r="E281" s="41" t="s">
        <v>36</v>
      </c>
      <c r="F281" s="41"/>
      <c r="G281" s="44">
        <f t="shared" si="31"/>
        <v>1209.8</v>
      </c>
      <c r="H281" s="44">
        <f t="shared" si="32"/>
        <v>1309.8</v>
      </c>
      <c r="I281" s="44">
        <f t="shared" si="33"/>
        <v>1309.8</v>
      </c>
    </row>
    <row r="282" spans="1:9">
      <c r="A282" s="88" t="s">
        <v>165</v>
      </c>
      <c r="B282" s="47"/>
      <c r="C282" s="54" t="s">
        <v>91</v>
      </c>
      <c r="D282" s="41" t="s">
        <v>47</v>
      </c>
      <c r="E282" s="41" t="s">
        <v>36</v>
      </c>
      <c r="F282" s="41"/>
      <c r="G282" s="44">
        <f t="shared" si="31"/>
        <v>1209.8</v>
      </c>
      <c r="H282" s="44">
        <f t="shared" si="32"/>
        <v>1309.8</v>
      </c>
      <c r="I282" s="44">
        <f t="shared" si="33"/>
        <v>1309.8</v>
      </c>
    </row>
    <row r="283" spans="1:9">
      <c r="A283" s="88" t="s">
        <v>165</v>
      </c>
      <c r="B283" s="47"/>
      <c r="C283" s="60" t="s">
        <v>107</v>
      </c>
      <c r="D283" s="41" t="s">
        <v>47</v>
      </c>
      <c r="E283" s="41" t="s">
        <v>36</v>
      </c>
      <c r="F283" s="41"/>
      <c r="G283" s="44">
        <f t="shared" si="31"/>
        <v>1209.8</v>
      </c>
      <c r="H283" s="44">
        <f t="shared" si="32"/>
        <v>1309.8</v>
      </c>
      <c r="I283" s="44">
        <f t="shared" si="33"/>
        <v>1309.8</v>
      </c>
    </row>
    <row r="284" spans="1:9">
      <c r="A284" s="86" t="s">
        <v>29</v>
      </c>
      <c r="B284" s="47"/>
      <c r="C284" s="60" t="s">
        <v>132</v>
      </c>
      <c r="D284" s="41" t="s">
        <v>47</v>
      </c>
      <c r="E284" s="41" t="s">
        <v>36</v>
      </c>
      <c r="F284" s="41"/>
      <c r="G284" s="44">
        <f t="shared" si="31"/>
        <v>1209.8</v>
      </c>
      <c r="H284" s="44">
        <f t="shared" si="32"/>
        <v>1309.8</v>
      </c>
      <c r="I284" s="44">
        <f t="shared" si="33"/>
        <v>1309.8</v>
      </c>
    </row>
    <row r="285" spans="1:9" ht="25.5">
      <c r="A285" s="86" t="s">
        <v>266</v>
      </c>
      <c r="B285" s="72"/>
      <c r="C285" s="60" t="s">
        <v>132</v>
      </c>
      <c r="D285" s="41" t="s">
        <v>47</v>
      </c>
      <c r="E285" s="41" t="s">
        <v>36</v>
      </c>
      <c r="F285" s="45" t="s">
        <v>265</v>
      </c>
      <c r="G285" s="44">
        <f>'6'!G275</f>
        <v>1209.8</v>
      </c>
      <c r="H285" s="44">
        <f>'6'!H275</f>
        <v>1309.8</v>
      </c>
      <c r="I285" s="44">
        <f>'6'!I275</f>
        <v>1309.8</v>
      </c>
    </row>
    <row r="286" spans="1:9">
      <c r="A286" s="84" t="s">
        <v>9</v>
      </c>
      <c r="D286" s="70" t="s">
        <v>47</v>
      </c>
      <c r="E286" s="70" t="s">
        <v>45</v>
      </c>
      <c r="F286" s="32"/>
      <c r="G286" s="71">
        <f>G287</f>
        <v>4000</v>
      </c>
      <c r="H286" s="71"/>
      <c r="I286" s="71"/>
    </row>
    <row r="287" spans="1:9">
      <c r="A287" s="86" t="s">
        <v>269</v>
      </c>
      <c r="C287" s="54" t="s">
        <v>90</v>
      </c>
      <c r="D287" s="81" t="s">
        <v>40</v>
      </c>
      <c r="E287" s="81" t="s">
        <v>45</v>
      </c>
      <c r="F287" s="32"/>
      <c r="G287" s="79">
        <f>G288</f>
        <v>4000</v>
      </c>
      <c r="H287" s="71"/>
      <c r="I287" s="71"/>
    </row>
    <row r="288" spans="1:9">
      <c r="A288" s="88" t="s">
        <v>61</v>
      </c>
      <c r="C288" s="54" t="s">
        <v>91</v>
      </c>
      <c r="D288" s="81" t="s">
        <v>40</v>
      </c>
      <c r="E288" s="81" t="s">
        <v>45</v>
      </c>
      <c r="F288" s="32"/>
      <c r="G288" s="79">
        <f>G289</f>
        <v>4000</v>
      </c>
      <c r="H288" s="71"/>
      <c r="I288" s="71"/>
    </row>
    <row r="289" spans="1:10">
      <c r="A289" s="88" t="s">
        <v>165</v>
      </c>
      <c r="C289" s="60" t="s">
        <v>107</v>
      </c>
      <c r="D289" s="81" t="s">
        <v>40</v>
      </c>
      <c r="E289" s="81" t="s">
        <v>45</v>
      </c>
      <c r="F289" s="32"/>
      <c r="G289" s="79">
        <f>G290</f>
        <v>4000</v>
      </c>
      <c r="H289" s="71"/>
      <c r="I289" s="71"/>
    </row>
    <row r="290" spans="1:10">
      <c r="A290" s="88" t="s">
        <v>165</v>
      </c>
      <c r="C290" s="60" t="s">
        <v>270</v>
      </c>
      <c r="D290" s="81" t="s">
        <v>40</v>
      </c>
      <c r="E290" s="81" t="s">
        <v>45</v>
      </c>
      <c r="F290" s="32"/>
      <c r="G290" s="79">
        <f>G291</f>
        <v>4000</v>
      </c>
      <c r="H290" s="71"/>
      <c r="I290" s="71"/>
    </row>
    <row r="291" spans="1:10" ht="25.5">
      <c r="A291" s="86" t="s">
        <v>271</v>
      </c>
      <c r="C291" s="60" t="s">
        <v>270</v>
      </c>
      <c r="D291" s="81" t="s">
        <v>40</v>
      </c>
      <c r="E291" s="81" t="s">
        <v>45</v>
      </c>
      <c r="F291" s="41" t="s">
        <v>81</v>
      </c>
      <c r="G291" s="79">
        <v>4000</v>
      </c>
      <c r="H291" s="71"/>
      <c r="I291" s="71"/>
    </row>
    <row r="292" spans="1:10">
      <c r="A292" s="83"/>
      <c r="H292" s="1"/>
      <c r="J292" s="31"/>
    </row>
    <row r="293" spans="1:10">
      <c r="A293" s="83"/>
      <c r="H293" s="1"/>
      <c r="J293" s="31"/>
    </row>
    <row r="294" spans="1:10">
      <c r="A294" s="83"/>
      <c r="G294" s="36"/>
      <c r="H294" s="1"/>
      <c r="J294" s="31"/>
    </row>
    <row r="295" spans="1:10">
      <c r="A295" s="83"/>
      <c r="G295" s="36"/>
      <c r="H295" s="1"/>
      <c r="J295" s="31"/>
    </row>
    <row r="296" spans="1:10">
      <c r="G296" s="36"/>
      <c r="H296" s="1"/>
      <c r="J296" s="31"/>
    </row>
    <row r="297" spans="1:10">
      <c r="G297" s="36"/>
      <c r="H297" s="1"/>
      <c r="J297" s="31"/>
    </row>
    <row r="298" spans="1:10">
      <c r="G298" s="36"/>
      <c r="H298" s="1"/>
      <c r="J298" s="31"/>
    </row>
    <row r="299" spans="1:10">
      <c r="A299" s="83"/>
      <c r="G299" s="36"/>
    </row>
    <row r="300" spans="1:10">
      <c r="A300" s="83"/>
    </row>
    <row r="301" spans="1:10">
      <c r="A301" s="83"/>
    </row>
    <row r="302" spans="1:10">
      <c r="A302" s="83"/>
    </row>
    <row r="303" spans="1:10">
      <c r="A303" s="83"/>
    </row>
    <row r="304" spans="1:10">
      <c r="A304" s="83"/>
    </row>
    <row r="305" spans="1:1">
      <c r="A305" s="83"/>
    </row>
    <row r="306" spans="1:1">
      <c r="A306" s="83"/>
    </row>
    <row r="307" spans="1:1">
      <c r="A307" s="83"/>
    </row>
    <row r="308" spans="1:1">
      <c r="A308" s="83"/>
    </row>
    <row r="309" spans="1:1">
      <c r="A309" s="83"/>
    </row>
    <row r="310" spans="1:1">
      <c r="A310" s="83"/>
    </row>
    <row r="311" spans="1:1">
      <c r="A311" s="83"/>
    </row>
    <row r="312" spans="1:1">
      <c r="A312" s="83"/>
    </row>
    <row r="313" spans="1:1">
      <c r="A313" s="83"/>
    </row>
    <row r="314" spans="1:1">
      <c r="A314" s="83"/>
    </row>
    <row r="315" spans="1:1">
      <c r="A315" s="83"/>
    </row>
    <row r="316" spans="1:1">
      <c r="A316" s="83"/>
    </row>
    <row r="317" spans="1:1">
      <c r="A317" s="83"/>
    </row>
    <row r="318" spans="1:1">
      <c r="A318" s="83"/>
    </row>
    <row r="319" spans="1:1">
      <c r="A319" s="83"/>
    </row>
    <row r="320" spans="1:1">
      <c r="A320" s="83"/>
    </row>
    <row r="321" spans="1:1">
      <c r="A321" s="83"/>
    </row>
    <row r="322" spans="1:1">
      <c r="A322" s="83"/>
    </row>
    <row r="323" spans="1:1">
      <c r="A323" s="83"/>
    </row>
    <row r="324" spans="1:1">
      <c r="A324" s="83"/>
    </row>
    <row r="325" spans="1:1">
      <c r="A325" s="83"/>
    </row>
    <row r="326" spans="1:1">
      <c r="A326" s="83"/>
    </row>
    <row r="327" spans="1:1">
      <c r="A327" s="83"/>
    </row>
    <row r="328" spans="1:1">
      <c r="A328" s="83"/>
    </row>
    <row r="329" spans="1:1">
      <c r="A329" s="83"/>
    </row>
    <row r="330" spans="1:1">
      <c r="A330" s="83"/>
    </row>
    <row r="331" spans="1:1">
      <c r="A331" s="83"/>
    </row>
    <row r="332" spans="1:1">
      <c r="A332" s="83"/>
    </row>
    <row r="333" spans="1:1">
      <c r="A333" s="83"/>
    </row>
    <row r="334" spans="1:1">
      <c r="A334" s="83"/>
    </row>
    <row r="335" spans="1:1">
      <c r="A335" s="83"/>
    </row>
    <row r="336" spans="1:1">
      <c r="A336" s="83"/>
    </row>
    <row r="337" spans="1:1">
      <c r="A337" s="83"/>
    </row>
    <row r="338" spans="1:1">
      <c r="A338" s="83"/>
    </row>
    <row r="339" spans="1:1">
      <c r="A339" s="83"/>
    </row>
    <row r="340" spans="1:1">
      <c r="A340" s="83"/>
    </row>
    <row r="341" spans="1:1">
      <c r="A341" s="83"/>
    </row>
    <row r="342" spans="1:1">
      <c r="A342" s="83"/>
    </row>
    <row r="343" spans="1:1">
      <c r="A343" s="83"/>
    </row>
    <row r="344" spans="1:1">
      <c r="A344" s="83"/>
    </row>
    <row r="345" spans="1:1">
      <c r="A345" s="83"/>
    </row>
    <row r="346" spans="1:1">
      <c r="A346" s="83"/>
    </row>
    <row r="347" spans="1:1">
      <c r="A347" s="83"/>
    </row>
    <row r="348" spans="1:1">
      <c r="A348" s="83"/>
    </row>
    <row r="349" spans="1:1">
      <c r="A349" s="83"/>
    </row>
    <row r="350" spans="1:1">
      <c r="A350" s="83"/>
    </row>
    <row r="351" spans="1:1">
      <c r="A351" s="83"/>
    </row>
    <row r="352" spans="1:1">
      <c r="A352" s="83"/>
    </row>
    <row r="353" spans="1:1">
      <c r="A353" s="83"/>
    </row>
    <row r="354" spans="1:1">
      <c r="A354" s="83"/>
    </row>
    <row r="355" spans="1:1">
      <c r="A355" s="83"/>
    </row>
    <row r="356" spans="1:1">
      <c r="A356" s="83"/>
    </row>
    <row r="357" spans="1:1">
      <c r="A357" s="83"/>
    </row>
    <row r="358" spans="1:1">
      <c r="A358" s="83"/>
    </row>
    <row r="359" spans="1:1">
      <c r="A359" s="83"/>
    </row>
    <row r="360" spans="1:1">
      <c r="A360" s="83"/>
    </row>
    <row r="361" spans="1:1">
      <c r="A361" s="83"/>
    </row>
    <row r="362" spans="1:1">
      <c r="A362" s="83"/>
    </row>
    <row r="363" spans="1:1">
      <c r="A363" s="83"/>
    </row>
    <row r="364" spans="1:1">
      <c r="A364" s="83"/>
    </row>
    <row r="365" spans="1:1">
      <c r="A365" s="83"/>
    </row>
    <row r="366" spans="1:1">
      <c r="A366" s="83"/>
    </row>
    <row r="367" spans="1:1">
      <c r="A367" s="83"/>
    </row>
    <row r="368" spans="1:1">
      <c r="A368" s="83"/>
    </row>
    <row r="369" spans="1:1">
      <c r="A369" s="83"/>
    </row>
    <row r="370" spans="1:1">
      <c r="A370" s="83"/>
    </row>
    <row r="371" spans="1:1">
      <c r="A371" s="83"/>
    </row>
    <row r="372" spans="1:1">
      <c r="A372" s="83"/>
    </row>
    <row r="373" spans="1:1">
      <c r="A373" s="83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Папа</cp:lastModifiedBy>
  <cp:lastPrinted>2019-07-26T10:39:38Z</cp:lastPrinted>
  <dcterms:created xsi:type="dcterms:W3CDTF">2007-09-04T08:08:49Z</dcterms:created>
  <dcterms:modified xsi:type="dcterms:W3CDTF">2019-07-31T14:33:31Z</dcterms:modified>
</cp:coreProperties>
</file>