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 activeTab="1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  <externalReference r:id="rId6"/>
  </externalReferences>
  <definedNames>
    <definedName name="_xlnm._FilterDatabase" localSheetId="0" hidden="1">'5'!$A$9:$D$42</definedName>
    <definedName name="_xlnm._FilterDatabase" localSheetId="1" hidden="1">'6'!$A$12:$J$297</definedName>
    <definedName name="_xlnm._FilterDatabase" localSheetId="2" hidden="1">'7'!$A$11:$I$324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'5'!$A$1:$F$42</definedName>
    <definedName name="_xlnm.Print_Area" localSheetId="1">'6'!$A$1:$I$297</definedName>
    <definedName name="_xlnm.Print_Area" localSheetId="2">'7'!$A$1:$I$324</definedName>
  </definedNames>
  <calcPr calcId="152511" fullCalcOnLoad="1"/>
</workbook>
</file>

<file path=xl/calcChain.xml><?xml version="1.0" encoding="utf-8"?>
<calcChain xmlns="http://schemas.openxmlformats.org/spreadsheetml/2006/main">
  <c r="G297" i="13" l="1"/>
  <c r="I308" i="13"/>
  <c r="G133" i="13"/>
  <c r="I271" i="13"/>
  <c r="H271" i="13"/>
  <c r="G271" i="13"/>
  <c r="G272" i="13"/>
  <c r="G256" i="13"/>
  <c r="G244" i="13"/>
  <c r="G123" i="16"/>
  <c r="G122" i="16" s="1"/>
  <c r="G218" i="13"/>
  <c r="G222" i="13"/>
  <c r="G221" i="13" s="1"/>
  <c r="G137" i="13"/>
  <c r="G148" i="13"/>
  <c r="G163" i="13"/>
  <c r="G267" i="16" s="1"/>
  <c r="G266" i="16" s="1"/>
  <c r="G265" i="16" s="1"/>
  <c r="G264" i="16" s="1"/>
  <c r="G263" i="16" s="1"/>
  <c r="G262" i="16" s="1"/>
  <c r="G136" i="13"/>
  <c r="G57" i="13"/>
  <c r="G142" i="16"/>
  <c r="G141" i="16" s="1"/>
  <c r="G127" i="16"/>
  <c r="G126" i="16" s="1"/>
  <c r="G125" i="16" s="1"/>
  <c r="G252" i="16"/>
  <c r="G118" i="13"/>
  <c r="G253" i="16"/>
  <c r="G251" i="16"/>
  <c r="G212" i="16"/>
  <c r="G56" i="13"/>
  <c r="G215" i="13"/>
  <c r="G118" i="16"/>
  <c r="G117" i="16" s="1"/>
  <c r="G116" i="16" s="1"/>
  <c r="G31" i="13"/>
  <c r="G284" i="13"/>
  <c r="G228" i="13"/>
  <c r="G227" i="13" s="1"/>
  <c r="G231" i="13"/>
  <c r="H231" i="13"/>
  <c r="I231" i="13"/>
  <c r="I130" i="16"/>
  <c r="I129" i="16"/>
  <c r="G238" i="13"/>
  <c r="G137" i="16"/>
  <c r="G136" i="16" s="1"/>
  <c r="G135" i="16" s="1"/>
  <c r="G235" i="13"/>
  <c r="G134" i="16"/>
  <c r="G133" i="16" s="1"/>
  <c r="G132" i="16" s="1"/>
  <c r="G234" i="13"/>
  <c r="G233" i="13"/>
  <c r="G209" i="13"/>
  <c r="G304" i="16"/>
  <c r="G303" i="16" s="1"/>
  <c r="G188" i="13"/>
  <c r="G184" i="13"/>
  <c r="G183" i="13" s="1"/>
  <c r="G182" i="13" s="1"/>
  <c r="G181" i="13"/>
  <c r="G99" i="16"/>
  <c r="G98" i="16" s="1"/>
  <c r="G95" i="16" s="1"/>
  <c r="G179" i="13"/>
  <c r="G97" i="16"/>
  <c r="G96" i="16" s="1"/>
  <c r="G132" i="13"/>
  <c r="G131" i="13" s="1"/>
  <c r="G130" i="13" s="1"/>
  <c r="G84" i="16"/>
  <c r="G83" i="16"/>
  <c r="G82" i="16" s="1"/>
  <c r="G81" i="16" s="1"/>
  <c r="G80" i="16" s="1"/>
  <c r="G79" i="16" s="1"/>
  <c r="G138" i="13"/>
  <c r="G74" i="16"/>
  <c r="G109" i="13"/>
  <c r="G31" i="16"/>
  <c r="G30" i="16" s="1"/>
  <c r="G29" i="16" s="1"/>
  <c r="G28" i="16" s="1"/>
  <c r="G27" i="16" s="1"/>
  <c r="G103" i="13"/>
  <c r="G246" i="16"/>
  <c r="G245" i="16" s="1"/>
  <c r="G244" i="16" s="1"/>
  <c r="G243" i="16" s="1"/>
  <c r="G242" i="16" s="1"/>
  <c r="G241" i="16" s="1"/>
  <c r="G102" i="13"/>
  <c r="G101" i="13"/>
  <c r="G100" i="13"/>
  <c r="G99" i="13" s="1"/>
  <c r="G98" i="13"/>
  <c r="G96" i="13"/>
  <c r="G95" i="13" s="1"/>
  <c r="G94" i="13" s="1"/>
  <c r="G75" i="13"/>
  <c r="G74" i="13"/>
  <c r="G63" i="13"/>
  <c r="G62" i="13"/>
  <c r="G218" i="16"/>
  <c r="G217" i="16"/>
  <c r="G61" i="13"/>
  <c r="G216" i="16"/>
  <c r="G215" i="16"/>
  <c r="G59" i="13"/>
  <c r="G214" i="16" s="1"/>
  <c r="G213" i="16" s="1"/>
  <c r="G55" i="13"/>
  <c r="G54" i="13"/>
  <c r="G36" i="13"/>
  <c r="G190" i="16"/>
  <c r="G189" i="16"/>
  <c r="G188" i="16"/>
  <c r="G187" i="16" s="1"/>
  <c r="G186" i="16" s="1"/>
  <c r="G35" i="13"/>
  <c r="G34" i="13"/>
  <c r="G33" i="13" s="1"/>
  <c r="G184" i="16"/>
  <c r="H96" i="13"/>
  <c r="H95" i="13"/>
  <c r="H94" i="13" s="1"/>
  <c r="H93" i="13" s="1"/>
  <c r="E23" i="14" s="1"/>
  <c r="I96" i="13"/>
  <c r="I95" i="13" s="1"/>
  <c r="I94" i="13" s="1"/>
  <c r="I93" i="13" s="1"/>
  <c r="F23" i="14" s="1"/>
  <c r="H97" i="13"/>
  <c r="I97" i="13"/>
  <c r="I241" i="16"/>
  <c r="H241" i="16"/>
  <c r="I26" i="16"/>
  <c r="H26" i="16"/>
  <c r="H31" i="16"/>
  <c r="H30" i="16"/>
  <c r="H29" i="16" s="1"/>
  <c r="H28" i="16" s="1"/>
  <c r="H27" i="16" s="1"/>
  <c r="H21" i="16" s="1"/>
  <c r="H20" i="16" s="1"/>
  <c r="I31" i="16"/>
  <c r="I30" i="16" s="1"/>
  <c r="I29" i="16" s="1"/>
  <c r="I28" i="16" s="1"/>
  <c r="I27" i="16" s="1"/>
  <c r="I21" i="16" s="1"/>
  <c r="I20" i="16" s="1"/>
  <c r="G121" i="16"/>
  <c r="G120" i="16"/>
  <c r="G119" i="16" s="1"/>
  <c r="G261" i="13"/>
  <c r="G260" i="13"/>
  <c r="G259" i="13" s="1"/>
  <c r="G258" i="13" s="1"/>
  <c r="G257" i="13" s="1"/>
  <c r="G97" i="13"/>
  <c r="G309" i="16"/>
  <c r="G308" i="16" s="1"/>
  <c r="G307" i="16" s="1"/>
  <c r="G306" i="16" s="1"/>
  <c r="G305" i="16" s="1"/>
  <c r="G78" i="16"/>
  <c r="G77" i="16"/>
  <c r="G76" i="16" s="1"/>
  <c r="G75" i="16" s="1"/>
  <c r="G273" i="16"/>
  <c r="G255" i="13"/>
  <c r="G45" i="16" s="1"/>
  <c r="G73" i="16"/>
  <c r="G72" i="16"/>
  <c r="G71" i="16"/>
  <c r="G70" i="16" s="1"/>
  <c r="G18" i="13"/>
  <c r="G171" i="16" s="1"/>
  <c r="G170" i="16" s="1"/>
  <c r="G245" i="13"/>
  <c r="G198" i="13"/>
  <c r="G160" i="16" s="1"/>
  <c r="G159" i="16"/>
  <c r="G170" i="13"/>
  <c r="G158" i="13"/>
  <c r="G152" i="16" s="1"/>
  <c r="G151" i="16" s="1"/>
  <c r="G150" i="16" s="1"/>
  <c r="G149" i="16" s="1"/>
  <c r="G148" i="16" s="1"/>
  <c r="G73" i="13"/>
  <c r="G228" i="16" s="1"/>
  <c r="G227" i="16"/>
  <c r="G177" i="13"/>
  <c r="G176" i="13"/>
  <c r="G46" i="16"/>
  <c r="F39" i="14"/>
  <c r="I239" i="16"/>
  <c r="G157" i="16"/>
  <c r="G155" i="16"/>
  <c r="G297" i="16"/>
  <c r="I247" i="16"/>
  <c r="H247" i="16"/>
  <c r="G204" i="13"/>
  <c r="G203" i="13"/>
  <c r="G109" i="16" s="1"/>
  <c r="G108" i="16" s="1"/>
  <c r="G107" i="16" s="1"/>
  <c r="G63" i="16"/>
  <c r="G62" i="16" s="1"/>
  <c r="G61" i="16" s="1"/>
  <c r="G60" i="16" s="1"/>
  <c r="G59" i="16" s="1"/>
  <c r="G58" i="16" s="1"/>
  <c r="G117" i="13"/>
  <c r="G116" i="13" s="1"/>
  <c r="G115" i="13"/>
  <c r="G193" i="13"/>
  <c r="G195" i="13"/>
  <c r="H18" i="16"/>
  <c r="G18" i="16"/>
  <c r="H17" i="16"/>
  <c r="G17" i="16"/>
  <c r="H16" i="16"/>
  <c r="G16" i="16"/>
  <c r="H15" i="16"/>
  <c r="G15" i="16"/>
  <c r="H14" i="16"/>
  <c r="G14" i="16"/>
  <c r="H289" i="13"/>
  <c r="G289" i="13"/>
  <c r="H288" i="13"/>
  <c r="G288" i="13"/>
  <c r="H287" i="13"/>
  <c r="G287" i="13"/>
  <c r="H286" i="13"/>
  <c r="G286" i="13"/>
  <c r="G285" i="13" s="1"/>
  <c r="D39" i="14" s="1"/>
  <c r="H285" i="13"/>
  <c r="E39" i="14"/>
  <c r="H218" i="13"/>
  <c r="H204" i="13"/>
  <c r="H202" i="13" s="1"/>
  <c r="G162" i="13"/>
  <c r="G161" i="13" s="1"/>
  <c r="G160" i="13" s="1"/>
  <c r="G159" i="13" s="1"/>
  <c r="I90" i="13"/>
  <c r="I89" i="13" s="1"/>
  <c r="I88" i="13" s="1"/>
  <c r="I87" i="13" s="1"/>
  <c r="I86" i="13" s="1"/>
  <c r="I85" i="13" s="1"/>
  <c r="F21" i="14" s="1"/>
  <c r="F20" i="14" s="1"/>
  <c r="H91" i="13"/>
  <c r="H239" i="16" s="1"/>
  <c r="G91" i="13"/>
  <c r="G239" i="16" s="1"/>
  <c r="I141" i="16"/>
  <c r="I140" i="16"/>
  <c r="I139" i="16"/>
  <c r="I138" i="16" s="1"/>
  <c r="H141" i="16"/>
  <c r="H140" i="16"/>
  <c r="H139" i="16"/>
  <c r="H138" i="16" s="1"/>
  <c r="G140" i="16"/>
  <c r="G139" i="16" s="1"/>
  <c r="G138" i="16" s="1"/>
  <c r="G271" i="16"/>
  <c r="G270" i="16"/>
  <c r="G269" i="16" s="1"/>
  <c r="G268" i="16"/>
  <c r="H254" i="13"/>
  <c r="H44" i="16"/>
  <c r="G254" i="13"/>
  <c r="G44" i="16"/>
  <c r="I254" i="13"/>
  <c r="I255" i="13"/>
  <c r="I45" i="16" s="1"/>
  <c r="H255" i="13"/>
  <c r="I253" i="13"/>
  <c r="I43" i="16"/>
  <c r="H253" i="13"/>
  <c r="H43" i="16"/>
  <c r="G253" i="13"/>
  <c r="G43" i="16"/>
  <c r="H215" i="13"/>
  <c r="H214" i="13"/>
  <c r="I215" i="13"/>
  <c r="I118" i="16"/>
  <c r="I117" i="16" s="1"/>
  <c r="I116" i="16"/>
  <c r="G178" i="13"/>
  <c r="I136" i="13"/>
  <c r="I135" i="13" s="1"/>
  <c r="I134" i="13" s="1"/>
  <c r="H136" i="13"/>
  <c r="H135" i="13" s="1"/>
  <c r="H134" i="13" s="1"/>
  <c r="H90" i="13"/>
  <c r="G90" i="13"/>
  <c r="G89" i="13" s="1"/>
  <c r="G88" i="13" s="1"/>
  <c r="G87" i="13" s="1"/>
  <c r="G86" i="13" s="1"/>
  <c r="G85" i="13" s="1"/>
  <c r="D21" i="14" s="1"/>
  <c r="D20" i="14" s="1"/>
  <c r="I62" i="13"/>
  <c r="I218" i="16" s="1"/>
  <c r="I217" i="16" s="1"/>
  <c r="I74" i="13"/>
  <c r="I31" i="13"/>
  <c r="I184" i="16" s="1"/>
  <c r="H31" i="13"/>
  <c r="H184" i="16" s="1"/>
  <c r="I29" i="13"/>
  <c r="I28" i="13"/>
  <c r="H29" i="13"/>
  <c r="H28" i="13"/>
  <c r="G29" i="13"/>
  <c r="G182" i="16" s="1"/>
  <c r="G181" i="16" s="1"/>
  <c r="I26" i="13"/>
  <c r="I179" i="16"/>
  <c r="I178" i="16" s="1"/>
  <c r="I177" i="16" s="1"/>
  <c r="I176" i="16" s="1"/>
  <c r="I175" i="16" s="1"/>
  <c r="H26" i="13"/>
  <c r="H179" i="16"/>
  <c r="H178" i="16" s="1"/>
  <c r="H177" i="16" s="1"/>
  <c r="H176" i="16" s="1"/>
  <c r="H175" i="16" s="1"/>
  <c r="G26" i="13"/>
  <c r="G179" i="16"/>
  <c r="G178" i="16" s="1"/>
  <c r="G177" i="16" s="1"/>
  <c r="G176" i="16" s="1"/>
  <c r="G175" i="16" s="1"/>
  <c r="H260" i="16"/>
  <c r="H259" i="16"/>
  <c r="H258" i="16" s="1"/>
  <c r="H257" i="16" s="1"/>
  <c r="H256" i="16" s="1"/>
  <c r="I260" i="16"/>
  <c r="I259" i="16" s="1"/>
  <c r="I258" i="16" s="1"/>
  <c r="I257" i="16" s="1"/>
  <c r="I256" i="16" s="1"/>
  <c r="G260" i="16"/>
  <c r="G259" i="16"/>
  <c r="G258" i="16" s="1"/>
  <c r="G257" i="16" s="1"/>
  <c r="G256" i="16" s="1"/>
  <c r="E25" i="14"/>
  <c r="F25" i="14"/>
  <c r="D25" i="14"/>
  <c r="H125" i="13"/>
  <c r="H124" i="13"/>
  <c r="H123" i="13" s="1"/>
  <c r="H122" i="13" s="1"/>
  <c r="H121" i="13" s="1"/>
  <c r="I125" i="13"/>
  <c r="I124" i="13" s="1"/>
  <c r="I123" i="13" s="1"/>
  <c r="I122" i="13" s="1"/>
  <c r="I121" i="13" s="1"/>
  <c r="G125" i="13"/>
  <c r="G124" i="13"/>
  <c r="G123" i="13" s="1"/>
  <c r="G122" i="13" s="1"/>
  <c r="G121" i="13" s="1"/>
  <c r="H43" i="13"/>
  <c r="I43" i="13"/>
  <c r="I198" i="16"/>
  <c r="I197" i="16" s="1"/>
  <c r="I196" i="16" s="1"/>
  <c r="I195" i="16" s="1"/>
  <c r="I194" i="16" s="1"/>
  <c r="I193" i="16" s="1"/>
  <c r="G43" i="13"/>
  <c r="G42" i="13" s="1"/>
  <c r="G41" i="13" s="1"/>
  <c r="G25" i="13"/>
  <c r="G23" i="13"/>
  <c r="H20" i="13"/>
  <c r="H173" i="16"/>
  <c r="H172" i="16" s="1"/>
  <c r="I20" i="13"/>
  <c r="G20" i="13"/>
  <c r="H17" i="13"/>
  <c r="H296" i="13"/>
  <c r="H293" i="13"/>
  <c r="I63" i="16"/>
  <c r="I62" i="16"/>
  <c r="I61" i="16" s="1"/>
  <c r="I60" i="16" s="1"/>
  <c r="I59" i="16" s="1"/>
  <c r="I58" i="16" s="1"/>
  <c r="G296" i="13"/>
  <c r="G295" i="13"/>
  <c r="G294" i="13" s="1"/>
  <c r="G292" i="13" s="1"/>
  <c r="H324" i="16"/>
  <c r="H323" i="16"/>
  <c r="H322" i="16" s="1"/>
  <c r="H321" i="16"/>
  <c r="H320" i="16" s="1"/>
  <c r="H319" i="16" s="1"/>
  <c r="H318" i="16" s="1"/>
  <c r="I324" i="16"/>
  <c r="I323" i="16" s="1"/>
  <c r="I322" i="16" s="1"/>
  <c r="I321" i="16" s="1"/>
  <c r="I320" i="16" s="1"/>
  <c r="I319" i="16" s="1"/>
  <c r="I318" i="16" s="1"/>
  <c r="G283" i="13"/>
  <c r="G282" i="13"/>
  <c r="G281" i="13" s="1"/>
  <c r="G280" i="13" s="1"/>
  <c r="G279" i="13" s="1"/>
  <c r="G56" i="16"/>
  <c r="H265" i="13"/>
  <c r="H264" i="13"/>
  <c r="I52" i="16"/>
  <c r="I51" i="16"/>
  <c r="I50" i="16" s="1"/>
  <c r="I49" i="16" s="1"/>
  <c r="G266" i="13"/>
  <c r="H242" i="13"/>
  <c r="H241" i="13" s="1"/>
  <c r="H240" i="13"/>
  <c r="E33" i="14" s="1"/>
  <c r="H131" i="16"/>
  <c r="G131" i="16"/>
  <c r="G130" i="16"/>
  <c r="G129" i="16" s="1"/>
  <c r="H152" i="13"/>
  <c r="H151" i="13" s="1"/>
  <c r="H150" i="13" s="1"/>
  <c r="H149" i="13" s="1"/>
  <c r="I152" i="13"/>
  <c r="I151" i="13" s="1"/>
  <c r="I150" i="13" s="1"/>
  <c r="I149" i="13" s="1"/>
  <c r="I128" i="13" s="1"/>
  <c r="H130" i="13"/>
  <c r="H129" i="13" s="1"/>
  <c r="H73" i="16"/>
  <c r="H72" i="16"/>
  <c r="H71" i="16" s="1"/>
  <c r="H70" i="16" s="1"/>
  <c r="I73" i="16"/>
  <c r="I72" i="16"/>
  <c r="I71" i="16" s="1"/>
  <c r="I70" i="16"/>
  <c r="H113" i="13"/>
  <c r="I113" i="13"/>
  <c r="I108" i="13"/>
  <c r="I232" i="16"/>
  <c r="I231" i="16" s="1"/>
  <c r="G232" i="16"/>
  <c r="G231" i="16" s="1"/>
  <c r="I230" i="16"/>
  <c r="I229" i="16" s="1"/>
  <c r="H228" i="16"/>
  <c r="H227" i="16" s="1"/>
  <c r="H71" i="13"/>
  <c r="H70" i="13" s="1"/>
  <c r="I71" i="13"/>
  <c r="I226" i="16" s="1"/>
  <c r="I225" i="16"/>
  <c r="G71" i="13"/>
  <c r="G226" i="16"/>
  <c r="G225" i="16" s="1"/>
  <c r="G68" i="13"/>
  <c r="H222" i="16"/>
  <c r="H221" i="16"/>
  <c r="G222" i="16"/>
  <c r="G221" i="16"/>
  <c r="H63" i="13"/>
  <c r="H62" i="13"/>
  <c r="H218" i="16" s="1"/>
  <c r="H217" i="16"/>
  <c r="H216" i="16"/>
  <c r="H215" i="16"/>
  <c r="H210" i="16"/>
  <c r="I210" i="16"/>
  <c r="I17" i="13"/>
  <c r="H289" i="16"/>
  <c r="H288" i="16" s="1"/>
  <c r="H287" i="16" s="1"/>
  <c r="H286" i="16" s="1"/>
  <c r="H285" i="16" s="1"/>
  <c r="H284" i="16" s="1"/>
  <c r="I289" i="16"/>
  <c r="I288" i="16" s="1"/>
  <c r="I287" i="16"/>
  <c r="I286" i="16" s="1"/>
  <c r="I285" i="16" s="1"/>
  <c r="I284" i="16" s="1"/>
  <c r="G289" i="16"/>
  <c r="G288" i="16" s="1"/>
  <c r="G287" i="16" s="1"/>
  <c r="G286" i="16" s="1"/>
  <c r="G285" i="16" s="1"/>
  <c r="G284" i="16" s="1"/>
  <c r="I83" i="16"/>
  <c r="H83" i="16"/>
  <c r="I81" i="16"/>
  <c r="H81" i="16"/>
  <c r="G329" i="16"/>
  <c r="G328" i="16" s="1"/>
  <c r="G327" i="16"/>
  <c r="G326" i="16" s="1"/>
  <c r="G325" i="16" s="1"/>
  <c r="E41" i="14"/>
  <c r="F41" i="14"/>
  <c r="H219" i="13"/>
  <c r="H216" i="13"/>
  <c r="I219" i="13"/>
  <c r="I216" i="13"/>
  <c r="H102" i="16"/>
  <c r="E17" i="14"/>
  <c r="F17" i="14"/>
  <c r="G324" i="16"/>
  <c r="G323" i="16" s="1"/>
  <c r="G322" i="16" s="1"/>
  <c r="G321" i="16" s="1"/>
  <c r="G320" i="16" s="1"/>
  <c r="G319" i="16" s="1"/>
  <c r="G318" i="16" s="1"/>
  <c r="H112" i="16"/>
  <c r="H111" i="16"/>
  <c r="H110" i="16" s="1"/>
  <c r="I112" i="16"/>
  <c r="I111" i="16" s="1"/>
  <c r="I110" i="16" s="1"/>
  <c r="G112" i="16"/>
  <c r="G111" i="16"/>
  <c r="G110" i="16" s="1"/>
  <c r="H100" i="16"/>
  <c r="G100" i="16"/>
  <c r="H69" i="16"/>
  <c r="H68" i="16" s="1"/>
  <c r="H67" i="16" s="1"/>
  <c r="H66" i="16" s="1"/>
  <c r="H65" i="16" s="1"/>
  <c r="H64" i="16" s="1"/>
  <c r="H57" i="16"/>
  <c r="I57" i="16"/>
  <c r="G57" i="16"/>
  <c r="G52" i="16"/>
  <c r="G51" i="16"/>
  <c r="G50" i="16" s="1"/>
  <c r="G49" i="16" s="1"/>
  <c r="H232" i="16"/>
  <c r="H231" i="16"/>
  <c r="G224" i="16"/>
  <c r="G223" i="16"/>
  <c r="H211" i="16"/>
  <c r="I211" i="16"/>
  <c r="G211" i="16"/>
  <c r="H204" i="16"/>
  <c r="H203" i="16" s="1"/>
  <c r="H202" i="16"/>
  <c r="H201" i="16" s="1"/>
  <c r="H200" i="16" s="1"/>
  <c r="H199" i="16" s="1"/>
  <c r="I204" i="16"/>
  <c r="I203" i="16" s="1"/>
  <c r="I202" i="16" s="1"/>
  <c r="I201" i="16" s="1"/>
  <c r="I200" i="16" s="1"/>
  <c r="I199" i="16" s="1"/>
  <c r="G204" i="16"/>
  <c r="G203" i="16" s="1"/>
  <c r="G202" i="16"/>
  <c r="G201" i="16" s="1"/>
  <c r="G200" i="16" s="1"/>
  <c r="G199" i="16" s="1"/>
  <c r="H185" i="16"/>
  <c r="I185" i="16"/>
  <c r="G185" i="16"/>
  <c r="H171" i="16"/>
  <c r="H170" i="16"/>
  <c r="H169" i="16" s="1"/>
  <c r="H168" i="16" s="1"/>
  <c r="H167" i="16" s="1"/>
  <c r="I203" i="13"/>
  <c r="I109" i="16" s="1"/>
  <c r="I108" i="16" s="1"/>
  <c r="I107" i="16" s="1"/>
  <c r="I106" i="16" s="1"/>
  <c r="I105" i="16" s="1"/>
  <c r="I104" i="16" s="1"/>
  <c r="I202" i="13"/>
  <c r="G141" i="13"/>
  <c r="G48" i="13"/>
  <c r="G47" i="13" s="1"/>
  <c r="G46" i="13" s="1"/>
  <c r="G45" i="13" s="1"/>
  <c r="H280" i="16"/>
  <c r="I280" i="16"/>
  <c r="G280" i="16"/>
  <c r="G91" i="16"/>
  <c r="G90" i="16"/>
  <c r="G89" i="16" s="1"/>
  <c r="G88" i="16" s="1"/>
  <c r="G87" i="16" s="1"/>
  <c r="E28" i="14"/>
  <c r="G230" i="13"/>
  <c r="G219" i="13"/>
  <c r="G168" i="13"/>
  <c r="G167" i="13"/>
  <c r="G166" i="13" s="1"/>
  <c r="G165" i="13" s="1"/>
  <c r="D28" i="14" s="1"/>
  <c r="H168" i="13"/>
  <c r="H167" i="13" s="1"/>
  <c r="H166" i="13" s="1"/>
  <c r="H165" i="13" s="1"/>
  <c r="I168" i="13"/>
  <c r="I167" i="13" s="1"/>
  <c r="I166" i="13" s="1"/>
  <c r="I165" i="13" s="1"/>
  <c r="H60" i="13"/>
  <c r="H54" i="13"/>
  <c r="I283" i="13"/>
  <c r="I282" i="13" s="1"/>
  <c r="I281" i="13" s="1"/>
  <c r="I280" i="13" s="1"/>
  <c r="I279" i="13" s="1"/>
  <c r="I276" i="13"/>
  <c r="I275" i="13"/>
  <c r="I274" i="13" s="1"/>
  <c r="I273" i="13" s="1"/>
  <c r="I262" i="13" s="1"/>
  <c r="F36" i="14" s="1"/>
  <c r="I206" i="13"/>
  <c r="I205" i="13"/>
  <c r="I147" i="13"/>
  <c r="I145" i="13"/>
  <c r="I141" i="13"/>
  <c r="I82" i="13"/>
  <c r="I81" i="13" s="1"/>
  <c r="I80" i="13"/>
  <c r="I79" i="13" s="1"/>
  <c r="I78" i="13" s="1"/>
  <c r="I64" i="13"/>
  <c r="I220" i="16"/>
  <c r="I219" i="16" s="1"/>
  <c r="I242" i="13"/>
  <c r="I241" i="13" s="1"/>
  <c r="I240" i="13" s="1"/>
  <c r="F33" i="14" s="1"/>
  <c r="H276" i="13"/>
  <c r="H275" i="13" s="1"/>
  <c r="H274" i="13" s="1"/>
  <c r="H273" i="13" s="1"/>
  <c r="H206" i="13"/>
  <c r="H205" i="13" s="1"/>
  <c r="H147" i="13"/>
  <c r="H145" i="13"/>
  <c r="H141" i="13"/>
  <c r="H82" i="13"/>
  <c r="H81" i="13"/>
  <c r="H80" i="13" s="1"/>
  <c r="H79" i="13"/>
  <c r="H78" i="13" s="1"/>
  <c r="H76" i="13"/>
  <c r="H74" i="13"/>
  <c r="H64" i="13"/>
  <c r="H220" i="16" s="1"/>
  <c r="H219" i="16"/>
  <c r="G276" i="13"/>
  <c r="G275" i="13"/>
  <c r="G274" i="13" s="1"/>
  <c r="G273" i="13" s="1"/>
  <c r="G206" i="13"/>
  <c r="G205" i="13"/>
  <c r="G64" i="13"/>
  <c r="G220" i="16"/>
  <c r="G219" i="16" s="1"/>
  <c r="G145" i="13"/>
  <c r="G140" i="13"/>
  <c r="G139" i="13"/>
  <c r="G82" i="13"/>
  <c r="G81" i="13"/>
  <c r="G80" i="13" s="1"/>
  <c r="G79" i="13" s="1"/>
  <c r="G78" i="13" s="1"/>
  <c r="I140" i="13"/>
  <c r="I139" i="13" s="1"/>
  <c r="H140" i="13"/>
  <c r="H139" i="13" s="1"/>
  <c r="G102" i="16"/>
  <c r="I76" i="13"/>
  <c r="I79" i="16"/>
  <c r="H79" i="16"/>
  <c r="I171" i="16"/>
  <c r="I170" i="16" s="1"/>
  <c r="H184" i="13"/>
  <c r="H183" i="13" s="1"/>
  <c r="H182" i="13"/>
  <c r="I283" i="16"/>
  <c r="I282" i="16"/>
  <c r="I279" i="16" s="1"/>
  <c r="I278" i="16" s="1"/>
  <c r="I277" i="16" s="1"/>
  <c r="I276" i="16" s="1"/>
  <c r="I275" i="16" s="1"/>
  <c r="I72" i="13"/>
  <c r="I228" i="16"/>
  <c r="I227" i="16"/>
  <c r="H107" i="13"/>
  <c r="H106" i="13"/>
  <c r="H105" i="13" s="1"/>
  <c r="H104" i="13"/>
  <c r="H92" i="13" s="1"/>
  <c r="I130" i="13"/>
  <c r="I129" i="13" s="1"/>
  <c r="I69" i="16"/>
  <c r="I68" i="16"/>
  <c r="I67" i="16" s="1"/>
  <c r="I66" i="16"/>
  <c r="G147" i="16"/>
  <c r="G146" i="16"/>
  <c r="G145" i="16" s="1"/>
  <c r="G144" i="16" s="1"/>
  <c r="G143" i="16" s="1"/>
  <c r="G152" i="13"/>
  <c r="G151" i="13" s="1"/>
  <c r="G150" i="13" s="1"/>
  <c r="G149" i="13" s="1"/>
  <c r="G76" i="13"/>
  <c r="G107" i="13"/>
  <c r="G106" i="13"/>
  <c r="G105" i="13" s="1"/>
  <c r="H108" i="13"/>
  <c r="H214" i="16"/>
  <c r="H213" i="16"/>
  <c r="I58" i="13"/>
  <c r="H45" i="16"/>
  <c r="I214" i="16"/>
  <c r="I213" i="16"/>
  <c r="H58" i="13"/>
  <c r="I216" i="16"/>
  <c r="I215" i="16" s="1"/>
  <c r="H181" i="13"/>
  <c r="I181" i="13"/>
  <c r="I180" i="13"/>
  <c r="I217" i="13"/>
  <c r="H121" i="16"/>
  <c r="H120" i="16" s="1"/>
  <c r="H119" i="16" s="1"/>
  <c r="I270" i="13"/>
  <c r="I269" i="13"/>
  <c r="I268" i="13" s="1"/>
  <c r="H270" i="13"/>
  <c r="H269" i="13" s="1"/>
  <c r="H268" i="13" s="1"/>
  <c r="H262" i="13" s="1"/>
  <c r="E36" i="14" s="1"/>
  <c r="I56" i="16"/>
  <c r="I55" i="16"/>
  <c r="I54" i="16" s="1"/>
  <c r="I53" i="16"/>
  <c r="I224" i="16"/>
  <c r="I223" i="16"/>
  <c r="H68" i="13"/>
  <c r="I66" i="13"/>
  <c r="I222" i="16"/>
  <c r="I221" i="16"/>
  <c r="H72" i="13"/>
  <c r="H187" i="13"/>
  <c r="I107" i="13"/>
  <c r="I106" i="13"/>
  <c r="I105" i="13" s="1"/>
  <c r="I104" i="13" s="1"/>
  <c r="I92" i="13" s="1"/>
  <c r="I182" i="16"/>
  <c r="I181" i="16"/>
  <c r="G113" i="13"/>
  <c r="G112" i="13"/>
  <c r="G111" i="13" s="1"/>
  <c r="G110" i="13"/>
  <c r="I230" i="13"/>
  <c r="G66" i="13"/>
  <c r="H66" i="13"/>
  <c r="I54" i="13"/>
  <c r="I121" i="16"/>
  <c r="H224" i="16"/>
  <c r="H223" i="16" s="1"/>
  <c r="I68" i="13"/>
  <c r="I60" i="13"/>
  <c r="I243" i="13"/>
  <c r="H294" i="13"/>
  <c r="H292" i="13"/>
  <c r="G265" i="13"/>
  <c r="G264" i="13"/>
  <c r="G263" i="13" s="1"/>
  <c r="H283" i="13"/>
  <c r="H282" i="13" s="1"/>
  <c r="H281" i="13" s="1"/>
  <c r="H280" i="13" s="1"/>
  <c r="H279" i="13" s="1"/>
  <c r="H266" i="13"/>
  <c r="H52" i="16"/>
  <c r="H51" i="16" s="1"/>
  <c r="H50" i="16" s="1"/>
  <c r="H49" i="16" s="1"/>
  <c r="H63" i="16"/>
  <c r="H62" i="16" s="1"/>
  <c r="H61" i="16" s="1"/>
  <c r="H60" i="16" s="1"/>
  <c r="H59" i="16" s="1"/>
  <c r="H58" i="16" s="1"/>
  <c r="H243" i="13"/>
  <c r="H230" i="13"/>
  <c r="I266" i="13"/>
  <c r="H283" i="16"/>
  <c r="H282" i="16"/>
  <c r="I184" i="13"/>
  <c r="I183" i="13" s="1"/>
  <c r="I182" i="13" s="1"/>
  <c r="H130" i="16"/>
  <c r="H129" i="16" s="1"/>
  <c r="G243" i="13"/>
  <c r="G270" i="13"/>
  <c r="G269" i="13"/>
  <c r="G268" i="13" s="1"/>
  <c r="G262" i="13" s="1"/>
  <c r="D36" i="14" s="1"/>
  <c r="H217" i="13"/>
  <c r="I265" i="13"/>
  <c r="I264" i="13"/>
  <c r="I294" i="13"/>
  <c r="I292" i="13"/>
  <c r="F42" i="14" s="1"/>
  <c r="F40" i="14" s="1"/>
  <c r="G242" i="13"/>
  <c r="G241" i="13"/>
  <c r="G240" i="13" s="1"/>
  <c r="G239" i="13" s="1"/>
  <c r="D33" i="14" s="1"/>
  <c r="I296" i="13"/>
  <c r="I295" i="13" s="1"/>
  <c r="I131" i="16"/>
  <c r="H230" i="16"/>
  <c r="H229" i="16"/>
  <c r="H56" i="16"/>
  <c r="I187" i="13"/>
  <c r="G180" i="13"/>
  <c r="H30" i="13"/>
  <c r="G238" i="16"/>
  <c r="G293" i="13"/>
  <c r="I44" i="16"/>
  <c r="G69" i="16"/>
  <c r="G68" i="16"/>
  <c r="G67" i="16" s="1"/>
  <c r="G66" i="16" s="1"/>
  <c r="G192" i="13"/>
  <c r="G191" i="13"/>
  <c r="G317" i="16"/>
  <c r="G316" i="16"/>
  <c r="G315" i="16" s="1"/>
  <c r="G314" i="16" s="1"/>
  <c r="G313" i="16" s="1"/>
  <c r="G312" i="16" s="1"/>
  <c r="G311" i="16" s="1"/>
  <c r="G30" i="13"/>
  <c r="G250" i="16"/>
  <c r="G249" i="16"/>
  <c r="G248" i="16" s="1"/>
  <c r="G247" i="16" s="1"/>
  <c r="G240" i="16" s="1"/>
  <c r="G214" i="13"/>
  <c r="G252" i="13"/>
  <c r="G251" i="13"/>
  <c r="G250" i="13" s="1"/>
  <c r="G249" i="13" s="1"/>
  <c r="G248" i="13" s="1"/>
  <c r="D35" i="14" s="1"/>
  <c r="G216" i="13"/>
  <c r="H203" i="13"/>
  <c r="H109" i="16" s="1"/>
  <c r="H108" i="16" s="1"/>
  <c r="H107" i="16" s="1"/>
  <c r="I25" i="13"/>
  <c r="I23" i="13" s="1"/>
  <c r="I30" i="13"/>
  <c r="H252" i="13"/>
  <c r="H251" i="13"/>
  <c r="H250" i="13" s="1"/>
  <c r="H249" i="13" s="1"/>
  <c r="H248" i="13" s="1"/>
  <c r="G28" i="13"/>
  <c r="G27" i="13"/>
  <c r="G22" i="13" s="1"/>
  <c r="G21" i="13" s="1"/>
  <c r="D16" i="14" s="1"/>
  <c r="H25" i="13"/>
  <c r="H23" i="13" s="1"/>
  <c r="H89" i="13"/>
  <c r="H88" i="13" s="1"/>
  <c r="H87" i="13" s="1"/>
  <c r="H86" i="13" s="1"/>
  <c r="H85" i="13" s="1"/>
  <c r="E21" i="14" s="1"/>
  <c r="E20" i="14" s="1"/>
  <c r="G197" i="13"/>
  <c r="G26" i="16"/>
  <c r="G25" i="16" s="1"/>
  <c r="G24" i="16" s="1"/>
  <c r="G23" i="16" s="1"/>
  <c r="G22" i="16" s="1"/>
  <c r="H295" i="13"/>
  <c r="H238" i="16"/>
  <c r="G230" i="16"/>
  <c r="G229" i="16"/>
  <c r="I144" i="13"/>
  <c r="I143" i="13"/>
  <c r="G72" i="13"/>
  <c r="G157" i="13"/>
  <c r="G156" i="13" s="1"/>
  <c r="G155" i="13" s="1"/>
  <c r="G154" i="13" s="1"/>
  <c r="G60" i="13"/>
  <c r="H201" i="13"/>
  <c r="G217" i="13"/>
  <c r="G212" i="13" s="1"/>
  <c r="G211" i="13" s="1"/>
  <c r="G210" i="13" s="1"/>
  <c r="H182" i="16"/>
  <c r="H181" i="16"/>
  <c r="G58" i="13"/>
  <c r="G283" i="16"/>
  <c r="G282" i="16" s="1"/>
  <c r="G279" i="16" s="1"/>
  <c r="G278" i="16" s="1"/>
  <c r="G277" i="16" s="1"/>
  <c r="G276" i="16" s="1"/>
  <c r="G275" i="16" s="1"/>
  <c r="G108" i="13"/>
  <c r="G187" i="13"/>
  <c r="G147" i="13"/>
  <c r="G144" i="13" s="1"/>
  <c r="G143" i="13" s="1"/>
  <c r="H144" i="13"/>
  <c r="H143" i="13"/>
  <c r="I201" i="13"/>
  <c r="I200" i="13"/>
  <c r="G210" i="16"/>
  <c r="G24" i="13"/>
  <c r="H199" i="13"/>
  <c r="E31" i="14" s="1"/>
  <c r="H200" i="13"/>
  <c r="I238" i="16"/>
  <c r="I252" i="13"/>
  <c r="I251" i="13" s="1"/>
  <c r="I250" i="13" s="1"/>
  <c r="I249" i="13" s="1"/>
  <c r="I248" i="13" s="1"/>
  <c r="G17" i="13"/>
  <c r="I214" i="13"/>
  <c r="I291" i="13"/>
  <c r="G202" i="13"/>
  <c r="G201" i="13"/>
  <c r="H118" i="16"/>
  <c r="H117" i="16"/>
  <c r="H116" i="16" s="1"/>
  <c r="H180" i="13"/>
  <c r="G175" i="13"/>
  <c r="H40" i="13"/>
  <c r="H39" i="13" s="1"/>
  <c r="H38" i="13" s="1"/>
  <c r="E18" i="14" s="1"/>
  <c r="I70" i="13"/>
  <c r="I52" i="13" s="1"/>
  <c r="I53" i="13" s="1"/>
  <c r="H55" i="16"/>
  <c r="H54" i="16"/>
  <c r="H53" i="16" s="1"/>
  <c r="H52" i="13"/>
  <c r="I42" i="13"/>
  <c r="I41" i="13"/>
  <c r="G183" i="16"/>
  <c r="H226" i="16"/>
  <c r="H225" i="16" s="1"/>
  <c r="G70" i="13"/>
  <c r="I209" i="16"/>
  <c r="I177" i="13"/>
  <c r="I176" i="13" s="1"/>
  <c r="I175" i="13" s="1"/>
  <c r="I99" i="16"/>
  <c r="I98" i="16"/>
  <c r="I95" i="16" s="1"/>
  <c r="I94" i="16" s="1"/>
  <c r="H19" i="13"/>
  <c r="H16" i="13"/>
  <c r="H15" i="13"/>
  <c r="H14" i="13"/>
  <c r="I40" i="13"/>
  <c r="I39" i="13"/>
  <c r="I38" i="13" s="1"/>
  <c r="F18" i="14" s="1"/>
  <c r="G213" i="13"/>
  <c r="I199" i="13"/>
  <c r="F31" i="14" s="1"/>
  <c r="H115" i="16"/>
  <c r="H114" i="16" s="1"/>
  <c r="H113" i="16" s="1"/>
  <c r="G200" i="13"/>
  <c r="I212" i="13"/>
  <c r="I213" i="13"/>
  <c r="H291" i="13"/>
  <c r="E42" i="14"/>
  <c r="E40" i="14"/>
  <c r="H212" i="13"/>
  <c r="H213" i="13"/>
  <c r="G104" i="13"/>
  <c r="G93" i="13"/>
  <c r="D23" i="14"/>
  <c r="H237" i="16"/>
  <c r="H236" i="16"/>
  <c r="H235" i="16" s="1"/>
  <c r="H234" i="16" s="1"/>
  <c r="H233" i="16" s="1"/>
  <c r="I183" i="16"/>
  <c r="I211" i="13"/>
  <c r="I210" i="13" s="1"/>
  <c r="F32" i="14" s="1"/>
  <c r="G52" i="13"/>
  <c r="G237" i="16"/>
  <c r="G236" i="16"/>
  <c r="G235" i="16" s="1"/>
  <c r="G234" i="16" s="1"/>
  <c r="G233" i="16" s="1"/>
  <c r="H211" i="13"/>
  <c r="H210" i="13" s="1"/>
  <c r="E32" i="14" s="1"/>
  <c r="G94" i="16"/>
  <c r="G208" i="13"/>
  <c r="G199" i="13" s="1"/>
  <c r="D31" i="14" s="1"/>
  <c r="G237" i="13"/>
  <c r="G236" i="13"/>
  <c r="G135" i="13"/>
  <c r="G134" i="13"/>
  <c r="G129" i="13" s="1"/>
  <c r="G128" i="13" s="1"/>
  <c r="D27" i="14" s="1"/>
  <c r="D26" i="14" s="1"/>
  <c r="G115" i="16"/>
  <c r="G114" i="16" s="1"/>
  <c r="I180" i="16"/>
  <c r="I237" i="16"/>
  <c r="I236" i="16"/>
  <c r="I235" i="16" s="1"/>
  <c r="I234" i="16" s="1"/>
  <c r="I233" i="16" s="1"/>
  <c r="G209" i="16"/>
  <c r="H42" i="16"/>
  <c r="H41" i="16" s="1"/>
  <c r="H40" i="16" s="1"/>
  <c r="H39" i="16" s="1"/>
  <c r="I65" i="16"/>
  <c r="I64" i="16" s="1"/>
  <c r="G154" i="16"/>
  <c r="G153" i="16" s="1"/>
  <c r="G21" i="16"/>
  <c r="G20" i="16" s="1"/>
  <c r="H106" i="16"/>
  <c r="H105" i="16" s="1"/>
  <c r="H104" i="16" s="1"/>
  <c r="H209" i="16"/>
  <c r="H208" i="16"/>
  <c r="H207" i="16" s="1"/>
  <c r="H206" i="16" s="1"/>
  <c r="H205" i="16" s="1"/>
  <c r="I48" i="16"/>
  <c r="G55" i="16"/>
  <c r="G54" i="16"/>
  <c r="G53" i="16" s="1"/>
  <c r="G48" i="16" s="1"/>
  <c r="I42" i="16"/>
  <c r="I41" i="16"/>
  <c r="I40" i="16" s="1"/>
  <c r="I39" i="16" s="1"/>
  <c r="I38" i="16" s="1"/>
  <c r="I32" i="16" s="1"/>
  <c r="E15" i="14"/>
  <c r="H51" i="13"/>
  <c r="H50" i="13" s="1"/>
  <c r="E19" i="14" s="1"/>
  <c r="H53" i="13"/>
  <c r="I120" i="16"/>
  <c r="I119" i="16" s="1"/>
  <c r="I115" i="16"/>
  <c r="I114" i="16" s="1"/>
  <c r="I113" i="16" s="1"/>
  <c r="I93" i="16" s="1"/>
  <c r="I19" i="13"/>
  <c r="I16" i="13" s="1"/>
  <c r="I15" i="13" s="1"/>
  <c r="I14" i="13" s="1"/>
  <c r="I173" i="16"/>
  <c r="I172" i="16" s="1"/>
  <c r="I169" i="16" s="1"/>
  <c r="I168" i="16" s="1"/>
  <c r="I167" i="16" s="1"/>
  <c r="H198" i="16"/>
  <c r="H197" i="16" s="1"/>
  <c r="H196" i="16" s="1"/>
  <c r="H195" i="16" s="1"/>
  <c r="H194" i="16" s="1"/>
  <c r="H193" i="16" s="1"/>
  <c r="H42" i="13"/>
  <c r="H41" i="13" s="1"/>
  <c r="H177" i="13"/>
  <c r="H176" i="13" s="1"/>
  <c r="H99" i="16"/>
  <c r="H98" i="16" s="1"/>
  <c r="H95" i="16" s="1"/>
  <c r="H94" i="16" s="1"/>
  <c r="H93" i="16" s="1"/>
  <c r="G19" i="13"/>
  <c r="G16" i="13"/>
  <c r="G15" i="13" s="1"/>
  <c r="G14" i="13" s="1"/>
  <c r="G173" i="16"/>
  <c r="G172" i="16"/>
  <c r="G169" i="16" s="1"/>
  <c r="G168" i="16" s="1"/>
  <c r="G167" i="16" s="1"/>
  <c r="H48" i="16"/>
  <c r="H38" i="16" s="1"/>
  <c r="H32" i="16" s="1"/>
  <c r="I174" i="16"/>
  <c r="I174" i="13"/>
  <c r="I51" i="13"/>
  <c r="I50" i="13"/>
  <c r="F19" i="14" s="1"/>
  <c r="I208" i="16"/>
  <c r="I207" i="16" s="1"/>
  <c r="I206" i="16" s="1"/>
  <c r="I205" i="16" s="1"/>
  <c r="G198" i="16"/>
  <c r="G197" i="16" s="1"/>
  <c r="G196" i="16" s="1"/>
  <c r="G195" i="16" s="1"/>
  <c r="G194" i="16" s="1"/>
  <c r="G193" i="16" s="1"/>
  <c r="G40" i="13"/>
  <c r="G39" i="13" s="1"/>
  <c r="G38" i="13" s="1"/>
  <c r="D18" i="14" s="1"/>
  <c r="G208" i="16"/>
  <c r="G207" i="16" s="1"/>
  <c r="G206" i="16" s="1"/>
  <c r="G205" i="16" s="1"/>
  <c r="G180" i="16"/>
  <c r="G174" i="16"/>
  <c r="G106" i="16"/>
  <c r="G105" i="16"/>
  <c r="G104" i="16" s="1"/>
  <c r="G93" i="16" s="1"/>
  <c r="E22" i="14"/>
  <c r="G65" i="16"/>
  <c r="G64" i="16"/>
  <c r="D32" i="14"/>
  <c r="G51" i="13"/>
  <c r="G50" i="13" s="1"/>
  <c r="D19" i="14" s="1"/>
  <c r="G53" i="13"/>
  <c r="D24" i="14"/>
  <c r="D22" i="14" s="1"/>
  <c r="G92" i="13"/>
  <c r="F27" i="14"/>
  <c r="F26" i="14"/>
  <c r="I127" i="13"/>
  <c r="D34" i="14"/>
  <c r="G247" i="13"/>
  <c r="G113" i="16"/>
  <c r="I173" i="13"/>
  <c r="F30" i="14"/>
  <c r="F29" i="14"/>
  <c r="G127" i="13"/>
  <c r="G166" i="16" l="1"/>
  <c r="G165" i="16" s="1"/>
  <c r="D15" i="14"/>
  <c r="I166" i="16"/>
  <c r="I165" i="16" s="1"/>
  <c r="H12" i="16"/>
  <c r="H174" i="13"/>
  <c r="H175" i="13"/>
  <c r="F15" i="14"/>
  <c r="I12" i="16"/>
  <c r="I11" i="16"/>
  <c r="H24" i="13"/>
  <c r="I24" i="13"/>
  <c r="H278" i="13"/>
  <c r="E38" i="14"/>
  <c r="E37" i="14" s="1"/>
  <c r="G44" i="13"/>
  <c r="G13" i="13" s="1"/>
  <c r="D17" i="14"/>
  <c r="D38" i="14"/>
  <c r="D37" i="14" s="1"/>
  <c r="G278" i="13"/>
  <c r="G291" i="13"/>
  <c r="D42" i="14"/>
  <c r="D40" i="14" s="1"/>
  <c r="F35" i="14"/>
  <c r="F34" i="14" s="1"/>
  <c r="I247" i="13"/>
  <c r="H247" i="13"/>
  <c r="E35" i="14"/>
  <c r="E34" i="14" s="1"/>
  <c r="F38" i="14"/>
  <c r="F37" i="14" s="1"/>
  <c r="I278" i="13"/>
  <c r="H279" i="16"/>
  <c r="H278" i="16" s="1"/>
  <c r="H277" i="16" s="1"/>
  <c r="H276" i="16" s="1"/>
  <c r="H275" i="16" s="1"/>
  <c r="I293" i="13"/>
  <c r="H128" i="13"/>
  <c r="H27" i="13"/>
  <c r="H22" i="13" s="1"/>
  <c r="H21" i="13" s="1"/>
  <c r="H183" i="16"/>
  <c r="H180" i="16" s="1"/>
  <c r="H174" i="16" s="1"/>
  <c r="H166" i="16" s="1"/>
  <c r="H165" i="16" s="1"/>
  <c r="G174" i="13"/>
  <c r="I27" i="13"/>
  <c r="I22" i="13" s="1"/>
  <c r="I21" i="13" s="1"/>
  <c r="G42" i="16"/>
  <c r="G41" i="16" s="1"/>
  <c r="G40" i="16" s="1"/>
  <c r="G39" i="16" s="1"/>
  <c r="G38" i="16" s="1"/>
  <c r="G32" i="16" s="1"/>
  <c r="G11" i="16" s="1"/>
  <c r="F22" i="14"/>
  <c r="F16" i="14" l="1"/>
  <c r="I13" i="13"/>
  <c r="I12" i="13" s="1"/>
  <c r="E16" i="14"/>
  <c r="E14" i="14" s="1"/>
  <c r="H13" i="13"/>
  <c r="E27" i="14"/>
  <c r="E26" i="14" s="1"/>
  <c r="H127" i="13"/>
  <c r="H11" i="16"/>
  <c r="D14" i="14"/>
  <c r="D13" i="14" s="1"/>
  <c r="D30" i="14"/>
  <c r="D29" i="14" s="1"/>
  <c r="G173" i="13"/>
  <c r="G12" i="13" s="1"/>
  <c r="G12" i="16"/>
  <c r="F14" i="14"/>
  <c r="F13" i="14" s="1"/>
  <c r="E30" i="14"/>
  <c r="E29" i="14" s="1"/>
  <c r="H173" i="13"/>
  <c r="J11" i="16" l="1"/>
  <c r="J12" i="16" s="1"/>
  <c r="G305" i="13"/>
  <c r="G309" i="13" s="1"/>
  <c r="H13" i="14"/>
  <c r="E13" i="14"/>
  <c r="H12" i="13"/>
</calcChain>
</file>

<file path=xl/sharedStrings.xml><?xml version="1.0" encoding="utf-8"?>
<sst xmlns="http://schemas.openxmlformats.org/spreadsheetml/2006/main" count="2486" uniqueCount="326">
  <si>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</si>
  <si>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</si>
  <si>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</si>
  <si>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</si>
  <si>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</si>
  <si>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</si>
  <si>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</si>
  <si>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</si>
  <si>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</si>
  <si>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</si>
  <si>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</si>
  <si>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</si>
  <si>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</si>
  <si>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</si>
  <si>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</si>
  <si>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</si>
  <si>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</si>
  <si>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</si>
  <si>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</si>
  <si>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</si>
  <si>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</si>
  <si>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</si>
  <si>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</si>
  <si>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</si>
  <si>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</si>
  <si>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</si>
  <si>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</si>
  <si>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</si>
  <si>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</si>
  <si>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</si>
  <si>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</si>
  <si>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</si>
  <si>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</si>
  <si>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</si>
  <si>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</si>
  <si>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</si>
  <si>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</si>
  <si>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</si>
  <si>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</si>
  <si>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</si>
  <si>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</si>
  <si>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</si>
  <si>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</si>
  <si>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</si>
  <si>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</si>
  <si>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</si>
  <si>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</si>
  <si>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</si>
  <si>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</si>
  <si>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</si>
  <si>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</si>
  <si>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</si>
  <si>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</si>
  <si>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</si>
  <si>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</si>
  <si>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</si>
  <si>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</si>
  <si>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</si>
  <si>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</si>
  <si>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</si>
  <si>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</si>
  <si>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</si>
  <si>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</si>
  <si>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</si>
  <si>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</si>
  <si>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</si>
  <si>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</si>
  <si>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</si>
  <si>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</si>
  <si>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</si>
  <si>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</si>
  <si>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</si>
  <si>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</si>
  <si>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</si>
  <si>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</si>
  <si>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</si>
  <si>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</si>
  <si>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</si>
  <si>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</si>
  <si>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</si>
  <si>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</si>
  <si>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</si>
  <si>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</si>
  <si>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</si>
  <si>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</si>
  <si>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</si>
  <si>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</si>
  <si>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</si>
  <si>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</si>
  <si>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</si>
  <si>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</si>
  <si>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</si>
  <si>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</si>
  <si>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</si>
  <si>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</si>
  <si>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</si>
  <si>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</si>
  <si>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</si>
  <si>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</si>
  <si>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</si>
  <si>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</si>
  <si>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</si>
  <si>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</si>
  <si>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</si>
  <si>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</si>
  <si>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</si>
  <si>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</si>
  <si>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</si>
  <si>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</si>
  <si>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</si>
  <si>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</si>
  <si>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</si>
  <si>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</si>
  <si>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</si>
  <si>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</si>
  <si>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</si>
  <si>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</si>
  <si>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</si>
  <si>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</si>
  <si>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</si>
  <si>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</si>
  <si>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</si>
  <si>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</si>
  <si>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</si>
  <si>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</si>
  <si>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</si>
  <si>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</si>
  <si>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</si>
  <si>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</si>
  <si>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</si>
  <si>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</si>
  <si>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</si>
  <si>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</si>
  <si>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</si>
  <si>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</si>
  <si>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</si>
  <si>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</si>
  <si>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</si>
  <si>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</si>
  <si>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охрана строящихся КОС</t>
  </si>
  <si>
    <t>47 3 01 80450</t>
  </si>
  <si>
    <t>47 3 00 00000</t>
  </si>
  <si>
    <t>47 3 01 00000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</si>
  <si>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</si>
  <si>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</si>
  <si>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</si>
  <si>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</si>
  <si>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</si>
  <si>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</si>
  <si>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</si>
  <si>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</si>
  <si>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</si>
  <si>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</si>
  <si>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</si>
  <si>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</si>
  <si>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</si>
  <si>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</si>
  <si>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</si>
  <si>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</si>
  <si>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Охрана строящихся КОС</t>
  </si>
  <si>
    <t>49 0 00 00000</t>
  </si>
  <si>
    <t>49 1 00 00000</t>
  </si>
  <si>
    <t>49 1 05 00000</t>
  </si>
  <si>
    <t>49 1 05 80430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</si>
  <si>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</si>
  <si>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</si>
  <si>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</si>
  <si>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</si>
  <si>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</si>
  <si>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</si>
  <si>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</si>
  <si>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</si>
  <si>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</si>
  <si>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</si>
  <si>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</si>
  <si>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</si>
  <si>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</si>
  <si>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</si>
  <si>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</si>
  <si>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</si>
  <si>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</si>
  <si>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</si>
  <si>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</si>
  <si>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</si>
  <si>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</si>
  <si>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</si>
  <si>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</si>
  <si>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</si>
  <si>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</si>
  <si>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</si>
  <si>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</si>
  <si>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</si>
  <si>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</si>
  <si>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</si>
  <si>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</si>
  <si>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</si>
  <si>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</si>
  <si>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</si>
  <si>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</si>
  <si>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</si>
  <si>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</si>
  <si>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</si>
  <si>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Озеленение сельских территорий</t>
  </si>
  <si>
    <t>49 1 03 80180</t>
  </si>
  <si>
    <t>Ремонт объектов жилищного фонда</t>
  </si>
  <si>
    <t>49 1 05 80130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</si>
  <si>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</si>
  <si>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</si>
  <si>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</si>
  <si>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</si>
  <si>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</si>
  <si>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</si>
  <si>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</si>
  <si>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</si>
  <si>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</si>
  <si>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</si>
  <si>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</si>
  <si>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</si>
  <si>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</si>
  <si>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</si>
  <si>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</si>
  <si>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</si>
  <si>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</si>
  <si>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</si>
  <si>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</si>
  <si>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</si>
  <si>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</si>
  <si>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</si>
  <si>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</si>
  <si>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</si>
  <si>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</si>
  <si>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</si>
  <si>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</si>
  <si>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</si>
  <si>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</si>
  <si>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</si>
  <si>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</si>
  <si>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</si>
  <si>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</si>
  <si>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</si>
  <si>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</si>
  <si>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</si>
  <si>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</si>
  <si>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муниципального образования  "Усть-Лужское сельское поселение"  на  2021 год и на плановый период 2022 и 2023 годов.</t>
  </si>
  <si>
    <t>42 1 07 S4660</t>
  </si>
  <si>
    <t>42 1 0700000</t>
  </si>
  <si>
    <t>Ремонт внутри поселковых дорог в населенных пунктах поселения.</t>
  </si>
  <si>
    <t>42 0 00 00000</t>
  </si>
  <si>
    <t>Основное мероприятие:Устройство автостоянок в квартале Ленрыба  пос.Усть-Луга.</t>
  </si>
  <si>
    <t>48 1 06 00000</t>
  </si>
  <si>
    <t>48 1 06 S4770</t>
  </si>
  <si>
    <t>87 9 01 02840</t>
  </si>
  <si>
    <t>Иные межбюджетные трансферты по передаче части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</si>
  <si>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</si>
  <si>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41 0 00 00000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</si>
  <si>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</si>
  <si>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</si>
  <si>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</si>
  <si>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6748s</t>
  </si>
  <si>
    <t>Бюджетные инвестиции</t>
  </si>
  <si>
    <t>410</t>
  </si>
  <si>
    <t>49 2 00 00000</t>
  </si>
  <si>
    <t>Подпрограмма Формирование городской среды на территьрии "Усть-Лужского сельского поселения"</t>
  </si>
  <si>
    <t>49 2 F2 55550</t>
  </si>
  <si>
    <t>Мероприятия по формированию комфортной городской среды на территории МО «Усть-Лужское сельское поселение»</t>
  </si>
  <si>
    <t>49 3 00 00000</t>
  </si>
  <si>
    <t>Подпрограмма Ликвидация борщевика Сосновского</t>
  </si>
  <si>
    <t>Мероприятия по ликвидация борщевика Сосновского</t>
  </si>
  <si>
    <t>49 3 01 80180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</si>
  <si>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</si>
  <si>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</si>
  <si>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</t>
  </si>
  <si>
    <t xml:space="preserve">Подпрограмма  "Молодежь  Усть-Лужского сельского поселения" </t>
  </si>
  <si>
    <t>49 0 00  00000</t>
  </si>
  <si>
    <t>49 4 00  00000</t>
  </si>
  <si>
    <t>Основные мероприятия:  содействие занятости, трудоустройство подростков</t>
  </si>
  <si>
    <t>49 4 01 00000</t>
  </si>
  <si>
    <t>49 4 01 80200</t>
  </si>
  <si>
    <t>110</t>
  </si>
  <si>
    <t>Подпрограмма  "Сохранение и развитие культурно - досуговой деятельности в МКУК КДЦ "Усть-Луга "</t>
  </si>
  <si>
    <t>Основные мероприятия: обеспечение деятельности МКУК КДЦ "Усть-Луга "</t>
  </si>
  <si>
    <t>Обеспечение деятельности   МКУК КДЦ "Усть-Луга 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</si>
  <si>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2021 год и на плановый период 2022 и 2023 годов.</t>
  </si>
  <si>
    <t>Подпрограмма  "Сохранение и развитие культурно - досуговой деятельности в МКУК КДЦ "Усть-Луга" "</t>
  </si>
  <si>
    <t>Основные мероприятия: обеспечение деятельности МКУК КДЦ "Усть-Луга"</t>
  </si>
  <si>
    <t>Обеспечение деятельности МКУК КДЦ "Усть-Луга"</t>
  </si>
  <si>
    <t>Подпрограмма  "Молодежь"</t>
  </si>
  <si>
    <t>Распределение бюджетных ассигнований по разделам, подразделам классификации расходов бюджета МО "Усть-Лужское сельское поселение" на 2021год и на плановый период 2022 и 2023годов</t>
  </si>
  <si>
    <t>Подпрограмма Формирование городской среды на территории "Усть-Лужского сельского поселения"</t>
  </si>
  <si>
    <t>Осуществление закрепленных за муниципальным образованием законодательством полномочий</t>
  </si>
  <si>
    <t>87 9 0101150</t>
  </si>
  <si>
    <t>Основные мероприятия:Прочие мероприятия по благоустройству</t>
  </si>
  <si>
    <t>49 1 03 s4790</t>
  </si>
  <si>
    <t>Создание мест (площадок) накопления твердых коммунальных отходов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</si>
  <si>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</si>
  <si>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</si>
  <si>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</si>
  <si>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</si>
  <si>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</si>
  <si>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</si>
  <si>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</si>
  <si>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</si>
  <si>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</si>
  <si>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</si>
  <si>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</si>
  <si>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За счет средствбюджетов субъектов РФ</t>
  </si>
  <si>
    <t>41 1 F3 67484</t>
  </si>
  <si>
    <t>87 9 01 80100</t>
  </si>
  <si>
    <t>87 9 01 80360</t>
  </si>
  <si>
    <t>Мероприятия по реализации иных вопросов в области жилищно-коммунального хозяйства</t>
  </si>
  <si>
    <t>87 9 01 80210</t>
  </si>
  <si>
    <t>Обеспечение пожарной безопасности</t>
  </si>
  <si>
    <t xml:space="preserve">850 </t>
  </si>
  <si>
    <t xml:space="preserve">Основные мероприятия: разработка проекта организации дорожного движения на территории МО </t>
  </si>
  <si>
    <t>от 25.11.2021 № 182</t>
  </si>
  <si>
    <t>87 9 0155 490</t>
  </si>
  <si>
    <t>Поощрение муниципальных управленческих команд Кингисеппского муниципального района за достижение показателей деятельности органов исполнительной власти Ленинградской области</t>
  </si>
  <si>
    <t>Уборка несанкционированных свалок</t>
  </si>
  <si>
    <t>49 1 07 80170</t>
  </si>
  <si>
    <t>Основные мероприятия: уборка несанкционированных свалок</t>
  </si>
  <si>
    <t>49 1 07 00000</t>
  </si>
  <si>
    <t>Исполнение судебных актов</t>
  </si>
  <si>
    <t>830</t>
  </si>
  <si>
    <t>Устройство детской игровой площадки</t>
  </si>
  <si>
    <t>Основные мероприятия: Устройство детской игровой площадки</t>
  </si>
  <si>
    <t>49 1 06 S4840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</si>
</sst>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81" formatCode="#,##0.0"/>
    <numFmt numFmtId="186" formatCode="0.0"/>
  </numFmts>
  <fonts count="41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6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7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0" xfId="0" applyFont="1" applyFill="1"/>
    <xf numFmtId="0" fontId="38" fillId="0" borderId="0" xfId="0" applyFont="1" applyFill="1"/>
    <xf numFmtId="0" fontId="0" fillId="0" borderId="3" xfId="0" applyFill="1" applyBorder="1"/>
    <xf numFmtId="0" fontId="2" fillId="0" borderId="0" xfId="0" applyFont="1" applyFill="1" applyBorder="1" applyAlignment="1"/>
    <xf numFmtId="186" fontId="37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7" fillId="0" borderId="0" xfId="0" applyNumberFormat="1" applyFont="1" applyFill="1"/>
    <xf numFmtId="181" fontId="39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1" fontId="15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center" vertical="top" wrapText="1"/>
    </xf>
    <xf numFmtId="49" fontId="19" fillId="0" borderId="3" xfId="0" applyNumberFormat="1" applyFont="1" applyFill="1" applyBorder="1" applyAlignment="1">
      <alignment horizontal="center" wrapText="1"/>
    </xf>
    <xf numFmtId="181" fontId="19" fillId="0" borderId="3" xfId="0" applyNumberFormat="1" applyFont="1" applyFill="1" applyBorder="1" applyAlignment="1">
      <alignment horizontal="right" wrapText="1"/>
    </xf>
    <xf numFmtId="49" fontId="21" fillId="0" borderId="3" xfId="0" applyNumberFormat="1" applyFont="1" applyFill="1" applyBorder="1" applyAlignment="1">
      <alignment horizontal="center" wrapText="1"/>
    </xf>
    <xf numFmtId="181" fontId="21" fillId="0" borderId="3" xfId="0" applyNumberFormat="1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center" wrapText="1"/>
    </xf>
    <xf numFmtId="0" fontId="31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wrapText="1"/>
    </xf>
    <xf numFmtId="49" fontId="23" fillId="0" borderId="3" xfId="0" applyNumberFormat="1" applyFont="1" applyFill="1" applyBorder="1" applyAlignment="1">
      <alignment horizontal="center" wrapText="1"/>
    </xf>
    <xf numFmtId="181" fontId="22" fillId="0" borderId="3" xfId="0" applyNumberFormat="1" applyFont="1" applyFill="1" applyBorder="1" applyAlignment="1">
      <alignment horizontal="right" wrapText="1"/>
    </xf>
    <xf numFmtId="0" fontId="23" fillId="0" borderId="3" xfId="0" applyFont="1" applyFill="1" applyBorder="1" applyAlignment="1">
      <alignment horizontal="center" wrapText="1"/>
    </xf>
    <xf numFmtId="181" fontId="23" fillId="0" borderId="3" xfId="0" applyNumberFormat="1" applyFont="1" applyFill="1" applyBorder="1" applyAlignment="1">
      <alignment horizontal="right" wrapText="1"/>
    </xf>
    <xf numFmtId="0" fontId="21" fillId="0" borderId="3" xfId="0" applyFont="1" applyFill="1" applyBorder="1"/>
    <xf numFmtId="49" fontId="28" fillId="0" borderId="3" xfId="0" applyNumberFormat="1" applyFont="1" applyFill="1" applyBorder="1" applyAlignment="1">
      <alignment horizontal="center" wrapText="1"/>
    </xf>
    <xf numFmtId="181" fontId="19" fillId="0" borderId="3" xfId="0" applyNumberFormat="1" applyFont="1" applyFill="1" applyBorder="1"/>
    <xf numFmtId="181" fontId="30" fillId="0" borderId="3" xfId="0" applyNumberFormat="1" applyFont="1" applyFill="1" applyBorder="1"/>
    <xf numFmtId="181" fontId="31" fillId="0" borderId="3" xfId="0" applyNumberFormat="1" applyFont="1" applyFill="1" applyBorder="1" applyAlignment="1">
      <alignment horizontal="right" wrapText="1"/>
    </xf>
    <xf numFmtId="49" fontId="31" fillId="0" borderId="3" xfId="0" applyNumberFormat="1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right" vertical="top" wrapText="1"/>
    </xf>
    <xf numFmtId="49" fontId="22" fillId="0" borderId="3" xfId="0" applyNumberFormat="1" applyFont="1" applyFill="1" applyBorder="1" applyAlignment="1">
      <alignment horizontal="center" vertical="top" wrapText="1"/>
    </xf>
    <xf numFmtId="181" fontId="22" fillId="0" borderId="3" xfId="0" applyNumberFormat="1" applyFont="1" applyFill="1" applyBorder="1" applyAlignment="1">
      <alignment horizontal="right" vertical="top" wrapText="1"/>
    </xf>
    <xf numFmtId="0" fontId="32" fillId="0" borderId="3" xfId="0" applyFont="1" applyFill="1" applyBorder="1" applyAlignment="1">
      <alignment horizontal="center" vertical="top" wrapText="1"/>
    </xf>
    <xf numFmtId="49" fontId="32" fillId="0" borderId="3" xfId="0" applyNumberFormat="1" applyFont="1" applyFill="1" applyBorder="1" applyAlignment="1">
      <alignment horizontal="center" vertical="top" wrapText="1"/>
    </xf>
    <xf numFmtId="181" fontId="32" fillId="0" borderId="3" xfId="0" applyNumberFormat="1" applyFont="1" applyFill="1" applyBorder="1" applyAlignment="1">
      <alignment horizontal="right" vertical="top" wrapText="1"/>
    </xf>
    <xf numFmtId="49" fontId="32" fillId="0" borderId="3" xfId="0" applyNumberFormat="1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181" fontId="32" fillId="0" borderId="3" xfId="0" applyNumberFormat="1" applyFont="1" applyFill="1" applyBorder="1" applyAlignment="1">
      <alignment horizontal="right" wrapText="1"/>
    </xf>
    <xf numFmtId="49" fontId="26" fillId="0" borderId="3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/>
    <xf numFmtId="0" fontId="30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181" fontId="12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wrapText="1"/>
    </xf>
    <xf numFmtId="49" fontId="29" fillId="0" borderId="3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49" fontId="33" fillId="0" borderId="3" xfId="0" applyNumberFormat="1" applyFont="1" applyFill="1" applyBorder="1" applyAlignment="1">
      <alignment horizontal="center" wrapText="1"/>
    </xf>
    <xf numFmtId="4" fontId="21" fillId="0" borderId="3" xfId="0" applyNumberFormat="1" applyFont="1" applyFill="1" applyBorder="1"/>
    <xf numFmtId="4" fontId="19" fillId="0" borderId="3" xfId="0" applyNumberFormat="1" applyFont="1" applyFill="1" applyBorder="1"/>
    <xf numFmtId="0" fontId="19" fillId="0" borderId="3" xfId="0" applyFont="1" applyFill="1" applyBorder="1"/>
    <xf numFmtId="3" fontId="22" fillId="0" borderId="3" xfId="0" applyNumberFormat="1" applyFont="1" applyFill="1" applyBorder="1" applyAlignment="1">
      <alignment horizontal="center" wrapText="1"/>
    </xf>
    <xf numFmtId="186" fontId="20" fillId="0" borderId="3" xfId="0" applyNumberFormat="1" applyFont="1" applyFill="1" applyBorder="1"/>
    <xf numFmtId="0" fontId="34" fillId="0" borderId="0" xfId="0" applyFont="1" applyFill="1"/>
    <xf numFmtId="4" fontId="34" fillId="0" borderId="0" xfId="0" applyNumberFormat="1" applyFont="1" applyFill="1"/>
    <xf numFmtId="0" fontId="2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181" fontId="33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wrapText="1"/>
    </xf>
    <xf numFmtId="0" fontId="20" fillId="2" borderId="3" xfId="0" applyFont="1" applyFill="1" applyBorder="1" applyAlignment="1">
      <alignment wrapText="1"/>
    </xf>
    <xf numFmtId="0" fontId="35" fillId="0" borderId="0" xfId="0" applyFont="1" applyFill="1" applyAlignment="1">
      <alignment horizontal="right"/>
    </xf>
    <xf numFmtId="181" fontId="5" fillId="3" borderId="3" xfId="0" applyNumberFormat="1" applyFont="1" applyFill="1" applyBorder="1" applyAlignment="1">
      <alignment horizontal="right" wrapText="1"/>
    </xf>
    <xf numFmtId="181" fontId="1" fillId="3" borderId="3" xfId="0" applyNumberFormat="1" applyFont="1" applyFill="1" applyBorder="1" applyAlignment="1">
      <alignment horizontal="right" wrapText="1"/>
    </xf>
    <xf numFmtId="181" fontId="0" fillId="3" borderId="3" xfId="0" applyNumberFormat="1" applyFill="1" applyBorder="1" applyAlignment="1">
      <alignment horizontal="right" wrapText="1"/>
    </xf>
    <xf numFmtId="0" fontId="21" fillId="3" borderId="3" xfId="0" applyFont="1" applyFill="1" applyBorder="1" applyAlignment="1">
      <alignment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49" fontId="22" fillId="3" borderId="3" xfId="0" applyNumberFormat="1" applyFont="1" applyFill="1" applyBorder="1" applyAlignment="1">
      <alignment horizontal="center" wrapText="1"/>
    </xf>
    <xf numFmtId="0" fontId="37" fillId="3" borderId="0" xfId="0" applyFont="1" applyFill="1"/>
    <xf numFmtId="0" fontId="1" fillId="3" borderId="3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181" fontId="1" fillId="4" borderId="3" xfId="0" applyNumberFormat="1" applyFont="1" applyFill="1" applyBorder="1" applyAlignment="1">
      <alignment horizontal="right" wrapText="1"/>
    </xf>
    <xf numFmtId="181" fontId="2" fillId="4" borderId="3" xfId="0" applyNumberFormat="1" applyFont="1" applyFill="1" applyBorder="1" applyAlignment="1">
      <alignment horizontal="right" wrapText="1"/>
    </xf>
    <xf numFmtId="181" fontId="21" fillId="5" borderId="3" xfId="0" applyNumberFormat="1" applyFont="1" applyFill="1" applyBorder="1" applyAlignment="1">
      <alignment horizontal="right" wrapText="1"/>
    </xf>
    <xf numFmtId="181" fontId="21" fillId="6" borderId="3" xfId="0" applyNumberFormat="1" applyFont="1" applyFill="1" applyBorder="1" applyAlignment="1">
      <alignment horizontal="right" wrapText="1"/>
    </xf>
    <xf numFmtId="181" fontId="1" fillId="6" borderId="3" xfId="0" applyNumberFormat="1" applyFont="1" applyFill="1" applyBorder="1" applyAlignment="1">
      <alignment horizontal="right" wrapText="1"/>
    </xf>
    <xf numFmtId="171" fontId="0" fillId="0" borderId="0" xfId="0" applyNumberForma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40" fillId="0" borderId="2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/Desktop/2021/&#1057;&#1044;/&#1057;&#1044;2021/&#1072;&#1087;&#1088;&#1077;&#1083;&#1100;/&#1055;&#1088;&#1080;&#1083;&#1086;&#1078;&#1077;&#1085;&#1080;&#1077;%205,6,7.&#1082;&#1083;&#1072;&#1089;&#1089;&#1080;&#1092;&#1080;&#1082;&#1072;&#1094;&#1080;&#1080;%20&#1088;&#1072;&#1089;&#1093;&#1086;&#1076;&#1086;&#1074;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1">
          <cell r="E21">
            <v>151800</v>
          </cell>
          <cell r="F21">
            <v>151800</v>
          </cell>
          <cell r="G21">
            <v>151800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61">
          <cell r="F61">
            <v>50000</v>
          </cell>
        </row>
        <row r="101">
          <cell r="F101">
            <v>229925.03999999998</v>
          </cell>
          <cell r="G101">
            <v>229925.03999999998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Лист1"/>
    </sheetNames>
    <sheetDataSet>
      <sheetData sheetId="0"/>
      <sheetData sheetId="1">
        <row r="92">
          <cell r="H92">
            <v>80.400000000000006</v>
          </cell>
          <cell r="I92">
            <v>82.5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K23" sqref="K23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4.5703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9" x14ac:dyDescent="0.2">
      <c r="C1" s="212" t="s">
        <v>150</v>
      </c>
      <c r="D1" s="212"/>
      <c r="E1" s="212"/>
      <c r="F1" s="212"/>
    </row>
    <row r="2" spans="1:9" x14ac:dyDescent="0.2">
      <c r="C2" s="213" t="s">
        <v>151</v>
      </c>
      <c r="D2" s="214"/>
      <c r="E2" s="214"/>
      <c r="F2" s="214"/>
    </row>
    <row r="3" spans="1:9" x14ac:dyDescent="0.2">
      <c r="C3" s="213" t="s">
        <v>152</v>
      </c>
      <c r="D3" s="214"/>
      <c r="E3" s="214"/>
      <c r="F3" s="214"/>
    </row>
    <row r="4" spans="1:9" x14ac:dyDescent="0.2">
      <c r="C4" s="213" t="s">
        <v>153</v>
      </c>
      <c r="D4" s="214"/>
      <c r="E4" s="214"/>
      <c r="F4" s="214"/>
    </row>
    <row r="5" spans="1:9" x14ac:dyDescent="0.2">
      <c r="C5" s="213" t="s">
        <v>314</v>
      </c>
      <c r="D5" s="214"/>
      <c r="E5" s="214"/>
      <c r="F5" s="214"/>
    </row>
    <row r="6" spans="1:9" ht="33.75" customHeight="1" x14ac:dyDescent="0.2">
      <c r="A6" s="221" t="s">
        <v>287</v>
      </c>
      <c r="B6" s="222"/>
      <c r="C6" s="222"/>
      <c r="D6" s="223"/>
      <c r="E6" s="223"/>
      <c r="F6" s="223"/>
    </row>
    <row r="7" spans="1:9" x14ac:dyDescent="0.2">
      <c r="A7" s="222"/>
      <c r="B7" s="222"/>
      <c r="C7" s="222"/>
      <c r="D7" s="223"/>
      <c r="E7" s="223"/>
      <c r="F7" s="223"/>
    </row>
    <row r="8" spans="1:9" ht="13.5" thickBot="1" x14ac:dyDescent="0.25">
      <c r="E8" s="1" t="s">
        <v>0</v>
      </c>
    </row>
    <row r="9" spans="1:9" ht="15.75" x14ac:dyDescent="0.2">
      <c r="A9" s="215" t="s">
        <v>1</v>
      </c>
      <c r="B9" s="218" t="s">
        <v>3</v>
      </c>
      <c r="C9" s="218" t="s">
        <v>4</v>
      </c>
      <c r="D9" s="227" t="s">
        <v>6</v>
      </c>
      <c r="E9" s="228"/>
      <c r="F9" s="229"/>
    </row>
    <row r="10" spans="1:9" ht="12.75" customHeight="1" x14ac:dyDescent="0.2">
      <c r="A10" s="216"/>
      <c r="B10" s="219"/>
      <c r="C10" s="219"/>
      <c r="D10" s="224">
        <v>2021</v>
      </c>
      <c r="E10" s="224">
        <v>2022</v>
      </c>
      <c r="F10" s="224">
        <v>2023</v>
      </c>
    </row>
    <row r="11" spans="1:9" ht="12.75" customHeight="1" x14ac:dyDescent="0.2">
      <c r="A11" s="216"/>
      <c r="B11" s="219"/>
      <c r="C11" s="219"/>
      <c r="D11" s="225"/>
      <c r="E11" s="225"/>
      <c r="F11" s="225"/>
    </row>
    <row r="12" spans="1:9" ht="20.25" customHeight="1" thickBot="1" x14ac:dyDescent="0.25">
      <c r="A12" s="217"/>
      <c r="B12" s="220"/>
      <c r="C12" s="220"/>
      <c r="D12" s="226"/>
      <c r="E12" s="226"/>
      <c r="F12" s="226"/>
      <c r="G12" s="16"/>
    </row>
    <row r="13" spans="1:9" ht="15.75" x14ac:dyDescent="0.25">
      <c r="A13" s="12" t="s">
        <v>47</v>
      </c>
      <c r="B13" s="13" t="s">
        <v>15</v>
      </c>
      <c r="C13" s="13" t="s">
        <v>15</v>
      </c>
      <c r="D13" s="14">
        <f>D14+D22+D26+D29+D34+D37+D40+D20</f>
        <v>83252.999999999985</v>
      </c>
      <c r="E13" s="14">
        <f>E14+E22+E26+E29+E34+E37+E40+E20</f>
        <v>39175.09504</v>
      </c>
      <c r="F13" s="14">
        <f>F14+F22+F26+F29+F34+F37+F40+F20-0.02</f>
        <v>36558.565040000001</v>
      </c>
      <c r="G13" s="91"/>
      <c r="H13" s="91">
        <f>'6'!G12</f>
        <v>83253</v>
      </c>
      <c r="I13" s="89"/>
    </row>
    <row r="14" spans="1:9" ht="15.75" x14ac:dyDescent="0.25">
      <c r="A14" s="3" t="s">
        <v>16</v>
      </c>
      <c r="B14" s="6" t="s">
        <v>35</v>
      </c>
      <c r="C14" s="6" t="s">
        <v>36</v>
      </c>
      <c r="D14" s="5">
        <f>SUM(D15:D19)</f>
        <v>19260</v>
      </c>
      <c r="E14" s="5">
        <f>SUM(E15:E19)</f>
        <v>14209.449999999999</v>
      </c>
      <c r="F14" s="5">
        <f>SUM(F15:F19)</f>
        <v>14276.63</v>
      </c>
      <c r="G14" s="89"/>
      <c r="H14" s="89"/>
      <c r="I14" s="89"/>
    </row>
    <row r="15" spans="1:9" ht="51" customHeight="1" x14ac:dyDescent="0.25">
      <c r="A15" s="7" t="s">
        <v>11</v>
      </c>
      <c r="B15" s="8" t="s">
        <v>35</v>
      </c>
      <c r="C15" s="8" t="s">
        <v>37</v>
      </c>
      <c r="D15" s="4">
        <f>'6'!G14</f>
        <v>334.1</v>
      </c>
      <c r="E15" s="4">
        <f>'6'!H14</f>
        <v>334.1</v>
      </c>
      <c r="F15" s="4">
        <f>'6'!I14</f>
        <v>334.1</v>
      </c>
      <c r="G15" s="89"/>
    </row>
    <row r="16" spans="1:9" ht="46.5" customHeight="1" x14ac:dyDescent="0.25">
      <c r="A16" s="7" t="s">
        <v>17</v>
      </c>
      <c r="B16" s="8" t="s">
        <v>35</v>
      </c>
      <c r="C16" s="8" t="s">
        <v>38</v>
      </c>
      <c r="D16" s="4">
        <f>'6'!G21</f>
        <v>14113</v>
      </c>
      <c r="E16" s="4">
        <f>'6'!H21+0.05</f>
        <v>12637.449999999999</v>
      </c>
      <c r="F16" s="4">
        <f>'6'!I21</f>
        <v>12690.699999999999</v>
      </c>
    </row>
    <row r="17" spans="1:9" ht="19.5" customHeight="1" x14ac:dyDescent="0.25">
      <c r="A17" s="15" t="s">
        <v>51</v>
      </c>
      <c r="B17" s="8" t="s">
        <v>35</v>
      </c>
      <c r="C17" s="8" t="s">
        <v>52</v>
      </c>
      <c r="D17" s="4">
        <f>'6'!G45</f>
        <v>100</v>
      </c>
      <c r="E17" s="4">
        <f>'6'!H45</f>
        <v>0</v>
      </c>
      <c r="F17" s="4">
        <f>'6'!I45</f>
        <v>0</v>
      </c>
      <c r="G17" s="89"/>
      <c r="H17" s="89"/>
      <c r="I17" s="89"/>
    </row>
    <row r="18" spans="1:9" ht="15.75" x14ac:dyDescent="0.25">
      <c r="A18" s="7" t="s">
        <v>18</v>
      </c>
      <c r="B18" s="8" t="s">
        <v>35</v>
      </c>
      <c r="C18" s="8" t="s">
        <v>39</v>
      </c>
      <c r="D18" s="4">
        <f>'6'!G38</f>
        <v>100</v>
      </c>
      <c r="E18" s="4">
        <f>'6'!H38</f>
        <v>100</v>
      </c>
      <c r="F18" s="4">
        <f>'6'!I38</f>
        <v>100</v>
      </c>
    </row>
    <row r="19" spans="1:9" ht="15.75" x14ac:dyDescent="0.25">
      <c r="A19" s="7" t="s">
        <v>23</v>
      </c>
      <c r="B19" s="8" t="s">
        <v>35</v>
      </c>
      <c r="C19" s="8" t="s">
        <v>40</v>
      </c>
      <c r="D19" s="4">
        <f>'6'!G50</f>
        <v>4612.9000000000005</v>
      </c>
      <c r="E19" s="4">
        <f>'6'!H50</f>
        <v>1137.9000000000001</v>
      </c>
      <c r="F19" s="4">
        <f>'6'!I50</f>
        <v>1151.83</v>
      </c>
    </row>
    <row r="20" spans="1:9" ht="15.75" x14ac:dyDescent="0.25">
      <c r="A20" s="9" t="s">
        <v>13</v>
      </c>
      <c r="B20" s="6" t="s">
        <v>41</v>
      </c>
      <c r="C20" s="6" t="s">
        <v>36</v>
      </c>
      <c r="D20" s="5">
        <f>D21</f>
        <v>297.39999999999998</v>
      </c>
      <c r="E20" s="5">
        <f>E21</f>
        <v>297.39999999999998</v>
      </c>
      <c r="F20" s="5">
        <f>F21</f>
        <v>297.39999999999998</v>
      </c>
    </row>
    <row r="21" spans="1:9" ht="15.75" x14ac:dyDescent="0.25">
      <c r="A21" s="2" t="s">
        <v>19</v>
      </c>
      <c r="B21" s="8" t="s">
        <v>41</v>
      </c>
      <c r="C21" s="8" t="s">
        <v>37</v>
      </c>
      <c r="D21" s="4">
        <f>'6'!G85</f>
        <v>297.39999999999998</v>
      </c>
      <c r="E21" s="4">
        <f>'6'!H85</f>
        <v>297.39999999999998</v>
      </c>
      <c r="F21" s="4">
        <f>'6'!I85</f>
        <v>297.39999999999998</v>
      </c>
    </row>
    <row r="22" spans="1:9" ht="31.5" x14ac:dyDescent="0.25">
      <c r="A22" s="3" t="s">
        <v>31</v>
      </c>
      <c r="B22" s="6" t="s">
        <v>37</v>
      </c>
      <c r="C22" s="6" t="s">
        <v>36</v>
      </c>
      <c r="D22" s="5">
        <f>SUM(D23:D25)</f>
        <v>421.5</v>
      </c>
      <c r="E22" s="5">
        <f>SUM(E23:E25)</f>
        <v>83.9</v>
      </c>
      <c r="F22" s="5">
        <f>SUM(F23:F25)</f>
        <v>86</v>
      </c>
    </row>
    <row r="23" spans="1:9" ht="47.25" x14ac:dyDescent="0.25">
      <c r="A23" s="7" t="s">
        <v>30</v>
      </c>
      <c r="B23" s="8" t="s">
        <v>37</v>
      </c>
      <c r="C23" s="8" t="s">
        <v>42</v>
      </c>
      <c r="D23" s="4">
        <f>'6'!G93</f>
        <v>129.30000000000001</v>
      </c>
      <c r="E23" s="4">
        <f>'6'!H93</f>
        <v>80.400000000000006</v>
      </c>
      <c r="F23" s="4">
        <f>'6'!I93</f>
        <v>82.5</v>
      </c>
    </row>
    <row r="24" spans="1:9" ht="15.75" x14ac:dyDescent="0.25">
      <c r="A24" s="15" t="s">
        <v>311</v>
      </c>
      <c r="B24" s="8" t="s">
        <v>37</v>
      </c>
      <c r="C24" s="8" t="s">
        <v>46</v>
      </c>
      <c r="D24" s="4">
        <f>'6'!G104</f>
        <v>288.7</v>
      </c>
      <c r="E24" s="4"/>
      <c r="F24" s="4"/>
    </row>
    <row r="25" spans="1:9" ht="26.25" x14ac:dyDescent="0.25">
      <c r="A25" s="78" t="s">
        <v>239</v>
      </c>
      <c r="B25" s="8" t="s">
        <v>37</v>
      </c>
      <c r="C25" s="8" t="s">
        <v>242</v>
      </c>
      <c r="D25" s="4">
        <f>'6'!G126</f>
        <v>3.5</v>
      </c>
      <c r="E25" s="4">
        <f>'6'!H126</f>
        <v>3.5</v>
      </c>
      <c r="F25" s="4">
        <f>'6'!I126</f>
        <v>3.5</v>
      </c>
    </row>
    <row r="26" spans="1:9" ht="15.75" x14ac:dyDescent="0.25">
      <c r="A26" s="9" t="s">
        <v>20</v>
      </c>
      <c r="B26" s="6" t="s">
        <v>38</v>
      </c>
      <c r="C26" s="6" t="s">
        <v>36</v>
      </c>
      <c r="D26" s="5">
        <f>SUM(D27:D28)</f>
        <v>21566.899999999998</v>
      </c>
      <c r="E26" s="5">
        <f>SUM(E27:E28)</f>
        <v>2100</v>
      </c>
      <c r="F26" s="5">
        <f>SUM(F27:F28)</f>
        <v>2100</v>
      </c>
    </row>
    <row r="27" spans="1:9" ht="15.75" x14ac:dyDescent="0.25">
      <c r="A27" s="2" t="s">
        <v>50</v>
      </c>
      <c r="B27" s="8" t="s">
        <v>38</v>
      </c>
      <c r="C27" s="8" t="s">
        <v>42</v>
      </c>
      <c r="D27" s="4">
        <f>'6'!G128</f>
        <v>17681.599999999999</v>
      </c>
      <c r="E27" s="4">
        <f>'6'!H128</f>
        <v>2100</v>
      </c>
      <c r="F27" s="4">
        <f>'6'!I128</f>
        <v>2100</v>
      </c>
    </row>
    <row r="28" spans="1:9" ht="23.25" customHeight="1" x14ac:dyDescent="0.25">
      <c r="A28" s="7" t="s">
        <v>33</v>
      </c>
      <c r="B28" s="8" t="s">
        <v>38</v>
      </c>
      <c r="C28" s="8" t="s">
        <v>43</v>
      </c>
      <c r="D28" s="4">
        <f>'6'!G165</f>
        <v>3885.2999999999997</v>
      </c>
      <c r="E28" s="4">
        <f>SUM(F28:F28)</f>
        <v>0</v>
      </c>
      <c r="F28" s="4">
        <v>0</v>
      </c>
    </row>
    <row r="29" spans="1:9" ht="15.75" x14ac:dyDescent="0.25">
      <c r="A29" s="9" t="s">
        <v>7</v>
      </c>
      <c r="B29" s="6" t="s">
        <v>44</v>
      </c>
      <c r="C29" s="6" t="s">
        <v>36</v>
      </c>
      <c r="D29" s="5">
        <f>SUM(D30:D33)</f>
        <v>28614.2</v>
      </c>
      <c r="E29" s="5">
        <f>SUM(E30:E33)</f>
        <v>10662.225040000001</v>
      </c>
      <c r="F29" s="5">
        <f>SUM(F30:F33)+0.01</f>
        <v>9326.7350399999996</v>
      </c>
    </row>
    <row r="30" spans="1:9" ht="15.75" x14ac:dyDescent="0.25">
      <c r="A30" s="2" t="s">
        <v>21</v>
      </c>
      <c r="B30" s="8" t="s">
        <v>44</v>
      </c>
      <c r="C30" s="8" t="s">
        <v>35</v>
      </c>
      <c r="D30" s="4">
        <f>'6'!G174</f>
        <v>5860.6</v>
      </c>
      <c r="E30" s="4">
        <f>'6'!H174</f>
        <v>565.42503999999997</v>
      </c>
      <c r="F30" s="4">
        <f>'6'!I174</f>
        <v>565.42503999999997</v>
      </c>
      <c r="G30" s="89"/>
      <c r="H30" s="89"/>
      <c r="I30" s="89"/>
    </row>
    <row r="31" spans="1:9" ht="15.75" x14ac:dyDescent="0.25">
      <c r="A31" s="2" t="s">
        <v>8</v>
      </c>
      <c r="B31" s="8" t="s">
        <v>44</v>
      </c>
      <c r="C31" s="8" t="s">
        <v>41</v>
      </c>
      <c r="D31" s="4">
        <f>'6'!G199</f>
        <v>2327.3999999999996</v>
      </c>
      <c r="E31" s="4">
        <f>'6'!H199</f>
        <v>1016.2</v>
      </c>
      <c r="F31" s="4">
        <f>'6'!I199</f>
        <v>0</v>
      </c>
    </row>
    <row r="32" spans="1:9" ht="15.75" x14ac:dyDescent="0.25">
      <c r="A32" s="2" t="s">
        <v>22</v>
      </c>
      <c r="B32" s="8" t="s">
        <v>44</v>
      </c>
      <c r="C32" s="8" t="s">
        <v>37</v>
      </c>
      <c r="D32" s="4">
        <f>'6'!G210</f>
        <v>20109.8</v>
      </c>
      <c r="E32" s="4">
        <f>'6'!H210</f>
        <v>9015.6</v>
      </c>
      <c r="F32" s="4">
        <f>'6'!I210</f>
        <v>8696.2999999999993</v>
      </c>
    </row>
    <row r="33" spans="1:9" ht="15.75" x14ac:dyDescent="0.25">
      <c r="A33" s="76" t="s">
        <v>216</v>
      </c>
      <c r="B33" s="8" t="s">
        <v>44</v>
      </c>
      <c r="C33" s="8" t="s">
        <v>44</v>
      </c>
      <c r="D33" s="4">
        <f>'6'!G239</f>
        <v>316.39999999999998</v>
      </c>
      <c r="E33" s="4">
        <f>'6'!H240</f>
        <v>65</v>
      </c>
      <c r="F33" s="4">
        <f>'6'!I240</f>
        <v>65</v>
      </c>
    </row>
    <row r="34" spans="1:9" ht="15.75" x14ac:dyDescent="0.25">
      <c r="A34" s="3" t="s">
        <v>34</v>
      </c>
      <c r="B34" s="6" t="s">
        <v>45</v>
      </c>
      <c r="C34" s="6" t="s">
        <v>36</v>
      </c>
      <c r="D34" s="5">
        <f>SUM(D35:D36)</f>
        <v>11251.699999999999</v>
      </c>
      <c r="E34" s="5">
        <f>SUM(E35:E36)</f>
        <v>9143.6200000000008</v>
      </c>
      <c r="F34" s="5">
        <f>SUM(F35:F36)</f>
        <v>9143.6200000000008</v>
      </c>
    </row>
    <row r="35" spans="1:9" ht="15.75" x14ac:dyDescent="0.25">
      <c r="A35" s="7" t="s">
        <v>12</v>
      </c>
      <c r="B35" s="8" t="s">
        <v>45</v>
      </c>
      <c r="C35" s="8" t="s">
        <v>35</v>
      </c>
      <c r="D35" s="4">
        <f>'6'!G248</f>
        <v>10506.199999999999</v>
      </c>
      <c r="E35" s="4">
        <f>'6'!H248</f>
        <v>8398.1200000000008</v>
      </c>
      <c r="F35" s="4">
        <f>'6'!I248</f>
        <v>8398.1200000000008</v>
      </c>
      <c r="G35" s="89"/>
      <c r="H35" s="89"/>
      <c r="I35" s="89"/>
    </row>
    <row r="36" spans="1:9" ht="19.5" customHeight="1" x14ac:dyDescent="0.25">
      <c r="A36" s="7" t="s">
        <v>26</v>
      </c>
      <c r="B36" s="8" t="s">
        <v>45</v>
      </c>
      <c r="C36" s="8" t="s">
        <v>38</v>
      </c>
      <c r="D36" s="4">
        <f>'6'!G262</f>
        <v>745.5</v>
      </c>
      <c r="E36" s="4">
        <f>'6'!H262</f>
        <v>745.5</v>
      </c>
      <c r="F36" s="4">
        <f>'6'!I262</f>
        <v>745.5</v>
      </c>
    </row>
    <row r="37" spans="1:9" ht="15.75" x14ac:dyDescent="0.25">
      <c r="A37" s="10" t="s">
        <v>27</v>
      </c>
      <c r="B37" s="6" t="s">
        <v>46</v>
      </c>
      <c r="C37" s="6" t="s">
        <v>36</v>
      </c>
      <c r="D37" s="5">
        <f>SUM(D38:D39)</f>
        <v>1299.6000000000001</v>
      </c>
      <c r="E37" s="5">
        <f>SUM(E38:E39)</f>
        <v>2658.5</v>
      </c>
      <c r="F37" s="5">
        <f>SUM(F38:F39)</f>
        <v>1308.2</v>
      </c>
    </row>
    <row r="38" spans="1:9" ht="15.75" x14ac:dyDescent="0.25">
      <c r="A38" s="2" t="s">
        <v>24</v>
      </c>
      <c r="B38" s="8" t="s">
        <v>46</v>
      </c>
      <c r="C38" s="8" t="s">
        <v>35</v>
      </c>
      <c r="D38" s="4">
        <f>'6'!G279</f>
        <v>1299.6000000000001</v>
      </c>
      <c r="E38" s="4">
        <f>'6'!H279</f>
        <v>1308.2</v>
      </c>
      <c r="F38" s="4">
        <f>'6'!I279</f>
        <v>1308.2</v>
      </c>
    </row>
    <row r="39" spans="1:9" ht="15.75" x14ac:dyDescent="0.25">
      <c r="A39" s="2" t="s">
        <v>294</v>
      </c>
      <c r="B39" s="8" t="s">
        <v>46</v>
      </c>
      <c r="C39" s="8" t="s">
        <v>37</v>
      </c>
      <c r="D39" s="4">
        <f>'6'!G285</f>
        <v>0</v>
      </c>
      <c r="E39" s="4">
        <f>'6'!H285</f>
        <v>1350.3</v>
      </c>
      <c r="F39" s="4">
        <f>'6'!I285</f>
        <v>0</v>
      </c>
    </row>
    <row r="40" spans="1:9" ht="15.75" x14ac:dyDescent="0.25">
      <c r="A40" s="3" t="s">
        <v>9</v>
      </c>
      <c r="B40" s="6" t="s">
        <v>39</v>
      </c>
      <c r="C40" s="6" t="s">
        <v>36</v>
      </c>
      <c r="D40" s="5">
        <f>D42+D41</f>
        <v>541.70000000000005</v>
      </c>
      <c r="E40" s="5">
        <f>E42</f>
        <v>20</v>
      </c>
      <c r="F40" s="5">
        <f>F42</f>
        <v>20</v>
      </c>
    </row>
    <row r="41" spans="1:9" ht="15.75" hidden="1" x14ac:dyDescent="0.25">
      <c r="A41" s="7" t="s">
        <v>229</v>
      </c>
      <c r="B41" s="6" t="s">
        <v>39</v>
      </c>
      <c r="C41" s="6" t="s">
        <v>35</v>
      </c>
      <c r="D41" s="4"/>
      <c r="E41" s="4" t="e">
        <f>'6'!#REF!</f>
        <v>#REF!</v>
      </c>
      <c r="F41" s="4" t="e">
        <f>'6'!#REF!</f>
        <v>#REF!</v>
      </c>
    </row>
    <row r="42" spans="1:9" ht="21.75" customHeight="1" x14ac:dyDescent="0.25">
      <c r="A42" s="7" t="s">
        <v>29</v>
      </c>
      <c r="B42" s="11" t="s">
        <v>39</v>
      </c>
      <c r="C42" s="11" t="s">
        <v>44</v>
      </c>
      <c r="D42" s="4">
        <f>'6'!G292</f>
        <v>541.70000000000005</v>
      </c>
      <c r="E42" s="4">
        <f>'6'!H292</f>
        <v>20</v>
      </c>
      <c r="F42" s="4">
        <f>'6'!I292</f>
        <v>20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3"/>
  <sheetViews>
    <sheetView tabSelected="1" zoomScaleNormal="100" workbookViewId="0">
      <selection activeCell="P10" sqref="P10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7.7109375" style="1" customWidth="1"/>
    <col min="11" max="11" width="11.7109375" style="1" bestFit="1" customWidth="1"/>
    <col min="12" max="12" width="11.85546875" style="1" bestFit="1" customWidth="1"/>
    <col min="13" max="13" width="9.140625" style="1"/>
    <col min="14" max="14" width="11.85546875" style="1" bestFit="1" customWidth="1"/>
    <col min="15" max="16384" width="9.140625" style="1"/>
  </cols>
  <sheetData>
    <row r="1" spans="1:13" x14ac:dyDescent="0.2">
      <c r="C1" s="19"/>
      <c r="I1" s="17" t="s">
        <v>154</v>
      </c>
      <c r="J1" s="20"/>
      <c r="K1" s="20"/>
      <c r="L1" s="20"/>
    </row>
    <row r="2" spans="1:13" x14ac:dyDescent="0.2">
      <c r="C2" s="19"/>
      <c r="I2" s="18" t="s">
        <v>151</v>
      </c>
      <c r="J2" s="21"/>
      <c r="K2" s="21"/>
      <c r="L2" s="21"/>
    </row>
    <row r="3" spans="1:13" x14ac:dyDescent="0.2">
      <c r="C3" s="19"/>
      <c r="I3" s="18" t="s">
        <v>152</v>
      </c>
      <c r="J3" s="21"/>
      <c r="K3" s="21"/>
      <c r="L3" s="21"/>
    </row>
    <row r="4" spans="1:13" x14ac:dyDescent="0.2">
      <c r="C4" s="19"/>
      <c r="I4" s="18" t="s">
        <v>153</v>
      </c>
      <c r="J4" s="21"/>
      <c r="K4" s="21"/>
      <c r="L4" s="21"/>
    </row>
    <row r="5" spans="1:13" ht="15.75" x14ac:dyDescent="0.25">
      <c r="C5" s="19"/>
      <c r="H5" s="21"/>
      <c r="I5" s="190" t="s">
        <v>314</v>
      </c>
      <c r="J5" s="97"/>
      <c r="K5" s="97"/>
      <c r="L5" s="97"/>
    </row>
    <row r="6" spans="1:13" ht="15.75" x14ac:dyDescent="0.25">
      <c r="A6" s="232" t="s">
        <v>225</v>
      </c>
      <c r="B6" s="232"/>
      <c r="C6" s="232"/>
      <c r="D6" s="232"/>
      <c r="E6" s="232"/>
      <c r="F6" s="232"/>
      <c r="G6" s="233"/>
      <c r="I6" s="22"/>
    </row>
    <row r="7" spans="1:13" ht="34.5" customHeight="1" x14ac:dyDescent="0.25">
      <c r="A7" s="230" t="s">
        <v>243</v>
      </c>
      <c r="B7" s="230"/>
      <c r="C7" s="230"/>
      <c r="D7" s="230"/>
      <c r="E7" s="230"/>
      <c r="F7" s="230"/>
      <c r="G7" s="231"/>
    </row>
    <row r="8" spans="1:13" x14ac:dyDescent="0.2">
      <c r="F8" s="1" t="s">
        <v>0</v>
      </c>
    </row>
    <row r="9" spans="1:13" x14ac:dyDescent="0.2">
      <c r="J9" s="100"/>
      <c r="K9" s="100"/>
      <c r="L9" s="100"/>
    </row>
    <row r="10" spans="1:13" x14ac:dyDescent="0.2">
      <c r="A10" s="23" t="s">
        <v>1</v>
      </c>
      <c r="B10" s="23" t="s">
        <v>48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2021</v>
      </c>
      <c r="H10" s="25">
        <v>2022</v>
      </c>
      <c r="I10" s="25">
        <v>2023</v>
      </c>
      <c r="J10" s="98"/>
      <c r="K10" s="99"/>
      <c r="L10" s="98"/>
    </row>
    <row r="11" spans="1:13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3" ht="29.25" x14ac:dyDescent="0.25">
      <c r="A12" s="77" t="s">
        <v>25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SUM(G13,G85,G78,G92,G127,G173,G247,G278,G291,)</f>
        <v>83253</v>
      </c>
      <c r="H12" s="30">
        <f>SUM(H13,H85,H78,H92,H127,H173,H247,H278,H291,)</f>
        <v>39175.085039999998</v>
      </c>
      <c r="I12" s="30">
        <f>SUM(I13,I85,I78,I92,I127,I173,I247,I278,I291,)</f>
        <v>36558.575039999996</v>
      </c>
      <c r="J12" s="91"/>
      <c r="K12" s="91"/>
      <c r="L12" s="91"/>
    </row>
    <row r="13" spans="1:13" ht="16.5" x14ac:dyDescent="0.25">
      <c r="A13" s="76" t="s">
        <v>16</v>
      </c>
      <c r="B13" s="32">
        <v>911</v>
      </c>
      <c r="C13" s="33" t="s">
        <v>35</v>
      </c>
      <c r="D13" s="33" t="s">
        <v>36</v>
      </c>
      <c r="E13" s="34" t="s">
        <v>15</v>
      </c>
      <c r="F13" s="34" t="s">
        <v>15</v>
      </c>
      <c r="G13" s="105">
        <f>G14+G21+G38+G50+G44</f>
        <v>19260</v>
      </c>
      <c r="H13" s="105">
        <f>H14+H21+H38+H50</f>
        <v>14209.4</v>
      </c>
      <c r="I13" s="105">
        <f>I14+I21+I38+I50</f>
        <v>14276.63</v>
      </c>
      <c r="J13" s="35"/>
      <c r="K13" s="35"/>
      <c r="L13" s="181"/>
    </row>
    <row r="14" spans="1:13" ht="39" x14ac:dyDescent="0.25">
      <c r="A14" s="76" t="s">
        <v>189</v>
      </c>
      <c r="B14" s="36"/>
      <c r="C14" s="37" t="s">
        <v>35</v>
      </c>
      <c r="D14" s="37" t="s">
        <v>37</v>
      </c>
      <c r="E14" s="37"/>
      <c r="F14" s="37"/>
      <c r="G14" s="166">
        <f t="shared" ref="G14:I15" si="0">G15</f>
        <v>334.1</v>
      </c>
      <c r="H14" s="166">
        <f t="shared" si="0"/>
        <v>334.1</v>
      </c>
      <c r="I14" s="166">
        <f t="shared" si="0"/>
        <v>334.1</v>
      </c>
      <c r="J14" s="182"/>
      <c r="K14" s="35"/>
      <c r="L14" s="182"/>
      <c r="M14" s="35"/>
    </row>
    <row r="15" spans="1:13" ht="15" x14ac:dyDescent="0.25">
      <c r="A15" s="78" t="s">
        <v>144</v>
      </c>
      <c r="B15" s="36"/>
      <c r="C15" s="39" t="s">
        <v>35</v>
      </c>
      <c r="D15" s="39" t="s">
        <v>37</v>
      </c>
      <c r="E15" s="39" t="s">
        <v>81</v>
      </c>
      <c r="F15" s="37"/>
      <c r="G15" s="167">
        <f t="shared" si="0"/>
        <v>334.1</v>
      </c>
      <c r="H15" s="167">
        <f t="shared" si="0"/>
        <v>334.1</v>
      </c>
      <c r="I15" s="167">
        <f t="shared" si="0"/>
        <v>334.1</v>
      </c>
    </row>
    <row r="16" spans="1:13" ht="25.5" x14ac:dyDescent="0.2">
      <c r="A16" s="78" t="s">
        <v>53</v>
      </c>
      <c r="B16" s="40"/>
      <c r="C16" s="39" t="s">
        <v>35</v>
      </c>
      <c r="D16" s="39" t="s">
        <v>37</v>
      </c>
      <c r="E16" s="39" t="s">
        <v>78</v>
      </c>
      <c r="F16" s="39"/>
      <c r="G16" s="41">
        <f>G18+G19</f>
        <v>334.1</v>
      </c>
      <c r="H16" s="41">
        <f>H18+H19</f>
        <v>334.1</v>
      </c>
      <c r="I16" s="41">
        <f>I18+I19</f>
        <v>334.1</v>
      </c>
    </row>
    <row r="17" spans="1:15" x14ac:dyDescent="0.2">
      <c r="A17" s="79" t="s">
        <v>146</v>
      </c>
      <c r="B17" s="40"/>
      <c r="C17" s="39" t="s">
        <v>35</v>
      </c>
      <c r="D17" s="39" t="s">
        <v>37</v>
      </c>
      <c r="E17" s="42" t="s">
        <v>145</v>
      </c>
      <c r="F17" s="39"/>
      <c r="G17" s="41">
        <f>G18</f>
        <v>182.3</v>
      </c>
      <c r="H17" s="41">
        <f>H18</f>
        <v>182.3</v>
      </c>
      <c r="I17" s="41">
        <f>I18</f>
        <v>182.3</v>
      </c>
    </row>
    <row r="18" spans="1:15" ht="25.5" x14ac:dyDescent="0.2">
      <c r="A18" s="78" t="s">
        <v>75</v>
      </c>
      <c r="B18" s="40"/>
      <c r="C18" s="39" t="s">
        <v>35</v>
      </c>
      <c r="D18" s="39" t="s">
        <v>37</v>
      </c>
      <c r="E18" s="43" t="s">
        <v>79</v>
      </c>
      <c r="F18" s="39" t="s">
        <v>76</v>
      </c>
      <c r="G18" s="41">
        <f>182.3</f>
        <v>182.3</v>
      </c>
      <c r="H18" s="41">
        <v>182.3</v>
      </c>
      <c r="I18" s="41">
        <v>182.3</v>
      </c>
    </row>
    <row r="19" spans="1:15" ht="27" customHeight="1" x14ac:dyDescent="0.2">
      <c r="A19" s="78" t="s">
        <v>54</v>
      </c>
      <c r="B19" s="44"/>
      <c r="C19" s="39" t="s">
        <v>35</v>
      </c>
      <c r="D19" s="39" t="s">
        <v>37</v>
      </c>
      <c r="E19" s="39" t="s">
        <v>80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">
      <c r="A20" s="78" t="s">
        <v>55</v>
      </c>
      <c r="B20" s="44"/>
      <c r="C20" s="39" t="s">
        <v>35</v>
      </c>
      <c r="D20" s="39" t="s">
        <v>37</v>
      </c>
      <c r="E20" s="39" t="s">
        <v>80</v>
      </c>
      <c r="F20" s="39" t="s">
        <v>56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6" t="s">
        <v>17</v>
      </c>
      <c r="B21" s="40"/>
      <c r="C21" s="37" t="s">
        <v>35</v>
      </c>
      <c r="D21" s="37" t="s">
        <v>38</v>
      </c>
      <c r="E21" s="28" t="s">
        <v>15</v>
      </c>
      <c r="F21" s="28" t="s">
        <v>15</v>
      </c>
      <c r="G21" s="30">
        <f>G22+G33</f>
        <v>14113</v>
      </c>
      <c r="H21" s="30">
        <f>H22</f>
        <v>12637.4</v>
      </c>
      <c r="I21" s="30">
        <f>I22</f>
        <v>12690.699999999999</v>
      </c>
      <c r="J21" s="234"/>
      <c r="K21" s="235"/>
      <c r="L21" s="235"/>
      <c r="M21" s="235"/>
      <c r="N21" s="235"/>
      <c r="O21" s="235"/>
    </row>
    <row r="22" spans="1:15" x14ac:dyDescent="0.2">
      <c r="A22" s="80" t="s">
        <v>72</v>
      </c>
      <c r="B22" s="40"/>
      <c r="C22" s="39" t="s">
        <v>35</v>
      </c>
      <c r="D22" s="39" t="s">
        <v>38</v>
      </c>
      <c r="E22" s="39" t="s">
        <v>81</v>
      </c>
      <c r="F22" s="45" t="s">
        <v>15</v>
      </c>
      <c r="G22" s="41">
        <f>SUM(G23,G27)</f>
        <v>14001.6</v>
      </c>
      <c r="H22" s="41">
        <f>SUM(H23,H27)</f>
        <v>12637.4</v>
      </c>
      <c r="I22" s="41">
        <f>SUM(I23,I27)</f>
        <v>12690.699999999999</v>
      </c>
    </row>
    <row r="23" spans="1:15" x14ac:dyDescent="0.2">
      <c r="A23" s="78" t="s">
        <v>57</v>
      </c>
      <c r="B23" s="40"/>
      <c r="C23" s="39" t="s">
        <v>35</v>
      </c>
      <c r="D23" s="39" t="s">
        <v>38</v>
      </c>
      <c r="E23" s="39" t="s">
        <v>83</v>
      </c>
      <c r="F23" s="45" t="s">
        <v>15</v>
      </c>
      <c r="G23" s="41">
        <f>SUM(G25,)</f>
        <v>1951.4</v>
      </c>
      <c r="H23" s="41">
        <f>SUM(H25,)</f>
        <v>1951.4</v>
      </c>
      <c r="I23" s="41">
        <f>SUM(I25,)</f>
        <v>1951.4</v>
      </c>
    </row>
    <row r="24" spans="1:15" x14ac:dyDescent="0.2">
      <c r="A24" s="79" t="s">
        <v>146</v>
      </c>
      <c r="B24" s="40"/>
      <c r="C24" s="39" t="s">
        <v>35</v>
      </c>
      <c r="D24" s="39" t="s">
        <v>38</v>
      </c>
      <c r="E24" s="42" t="s">
        <v>147</v>
      </c>
      <c r="F24" s="45"/>
      <c r="G24" s="41">
        <f>G23</f>
        <v>1951.4</v>
      </c>
      <c r="H24" s="41">
        <f>H23</f>
        <v>1951.4</v>
      </c>
      <c r="I24" s="41">
        <f>I23</f>
        <v>1951.4</v>
      </c>
    </row>
    <row r="25" spans="1:15" ht="25.5" x14ac:dyDescent="0.2">
      <c r="A25" s="80" t="s">
        <v>59</v>
      </c>
      <c r="B25" s="40"/>
      <c r="C25" s="46" t="s">
        <v>35</v>
      </c>
      <c r="D25" s="46" t="s">
        <v>38</v>
      </c>
      <c r="E25" s="46" t="s">
        <v>82</v>
      </c>
      <c r="F25" s="47"/>
      <c r="G25" s="168">
        <f>G26</f>
        <v>1951.4</v>
      </c>
      <c r="H25" s="168">
        <f>H26</f>
        <v>1951.4</v>
      </c>
      <c r="I25" s="168">
        <f>I26</f>
        <v>1951.4</v>
      </c>
    </row>
    <row r="26" spans="1:15" ht="26.25" customHeight="1" x14ac:dyDescent="0.2">
      <c r="A26" s="79" t="s">
        <v>190</v>
      </c>
      <c r="B26" s="44"/>
      <c r="C26" s="39" t="s">
        <v>35</v>
      </c>
      <c r="D26" s="39" t="s">
        <v>38</v>
      </c>
      <c r="E26" s="39" t="s">
        <v>82</v>
      </c>
      <c r="F26" s="45">
        <v>120</v>
      </c>
      <c r="G26" s="41">
        <f>1498.8+452.6</f>
        <v>1951.4</v>
      </c>
      <c r="H26" s="41">
        <f>1498.8+452.6</f>
        <v>1951.4</v>
      </c>
      <c r="I26" s="41">
        <f>1498.8+452.6</f>
        <v>1951.4</v>
      </c>
    </row>
    <row r="27" spans="1:15" ht="25.5" x14ac:dyDescent="0.2">
      <c r="A27" s="80" t="s">
        <v>58</v>
      </c>
      <c r="B27" s="48"/>
      <c r="C27" s="49" t="s">
        <v>35</v>
      </c>
      <c r="D27" s="49" t="s">
        <v>38</v>
      </c>
      <c r="E27" s="49" t="s">
        <v>78</v>
      </c>
      <c r="F27" s="50"/>
      <c r="G27" s="169">
        <f>G28+G30</f>
        <v>12050.2</v>
      </c>
      <c r="H27" s="169">
        <f>H28+H30</f>
        <v>10686</v>
      </c>
      <c r="I27" s="169">
        <f>I28+I30</f>
        <v>10739.3</v>
      </c>
    </row>
    <row r="28" spans="1:15" ht="25.5" x14ac:dyDescent="0.2">
      <c r="A28" s="80" t="s">
        <v>59</v>
      </c>
      <c r="B28" s="48"/>
      <c r="C28" s="51" t="s">
        <v>35</v>
      </c>
      <c r="D28" s="51" t="s">
        <v>38</v>
      </c>
      <c r="E28" s="52" t="s">
        <v>84</v>
      </c>
      <c r="F28" s="52" t="s">
        <v>15</v>
      </c>
      <c r="G28" s="170">
        <f>G29</f>
        <v>8172.5</v>
      </c>
      <c r="H28" s="170">
        <f>H29</f>
        <v>8172.5</v>
      </c>
      <c r="I28" s="170">
        <f>I29</f>
        <v>8172.5</v>
      </c>
    </row>
    <row r="29" spans="1:15" ht="25.5" x14ac:dyDescent="0.2">
      <c r="A29" s="79" t="s">
        <v>77</v>
      </c>
      <c r="B29" s="48"/>
      <c r="C29" s="53" t="s">
        <v>35</v>
      </c>
      <c r="D29" s="53" t="s">
        <v>38</v>
      </c>
      <c r="E29" s="53" t="s">
        <v>84</v>
      </c>
      <c r="F29" s="54">
        <v>120</v>
      </c>
      <c r="G29" s="41">
        <f>6274+3.7+1894.8</f>
        <v>8172.5</v>
      </c>
      <c r="H29" s="41">
        <f>6274+3.7+1894.8</f>
        <v>8172.5</v>
      </c>
      <c r="I29" s="41">
        <f>6274+3.7+1894.8</f>
        <v>8172.5</v>
      </c>
    </row>
    <row r="30" spans="1:15" ht="25.5" x14ac:dyDescent="0.2">
      <c r="A30" s="79" t="s">
        <v>188</v>
      </c>
      <c r="B30" s="48"/>
      <c r="C30" s="55" t="s">
        <v>35</v>
      </c>
      <c r="D30" s="55" t="s">
        <v>38</v>
      </c>
      <c r="E30" s="55" t="s">
        <v>79</v>
      </c>
      <c r="F30" s="56"/>
      <c r="G30" s="171">
        <f>G31+G32</f>
        <v>3877.7000000000003</v>
      </c>
      <c r="H30" s="171">
        <f>H31+H32</f>
        <v>2513.5</v>
      </c>
      <c r="I30" s="171">
        <f>I31+I32</f>
        <v>2566.7999999999997</v>
      </c>
    </row>
    <row r="31" spans="1:15" ht="25.5" x14ac:dyDescent="0.2">
      <c r="A31" s="78" t="s">
        <v>75</v>
      </c>
      <c r="B31" s="48"/>
      <c r="C31" s="53" t="s">
        <v>35</v>
      </c>
      <c r="D31" s="53" t="s">
        <v>38</v>
      </c>
      <c r="E31" s="53" t="s">
        <v>79</v>
      </c>
      <c r="F31" s="53" t="s">
        <v>76</v>
      </c>
      <c r="G31" s="191">
        <f>829.5+1370.9+258.9+0.1+1000+1.9+41.4+340+32.5</f>
        <v>3875.2000000000003</v>
      </c>
      <c r="H31" s="57">
        <f>851.3+1403.3+258.9</f>
        <v>2513.5</v>
      </c>
      <c r="I31" s="57">
        <f>872.8+1435.1+258.9</f>
        <v>2566.7999999999997</v>
      </c>
    </row>
    <row r="32" spans="1:15" x14ac:dyDescent="0.2">
      <c r="A32" s="81" t="s">
        <v>74</v>
      </c>
      <c r="B32" s="48"/>
      <c r="C32" s="53" t="s">
        <v>35</v>
      </c>
      <c r="D32" s="53" t="s">
        <v>38</v>
      </c>
      <c r="E32" s="53" t="s">
        <v>79</v>
      </c>
      <c r="F32" s="53" t="s">
        <v>183</v>
      </c>
      <c r="G32" s="57">
        <v>2.5</v>
      </c>
      <c r="H32" s="57"/>
      <c r="I32" s="57"/>
    </row>
    <row r="33" spans="1:9" x14ac:dyDescent="0.2">
      <c r="A33" s="195" t="s">
        <v>60</v>
      </c>
      <c r="B33" s="48"/>
      <c r="C33" s="53" t="s">
        <v>35</v>
      </c>
      <c r="D33" s="53" t="s">
        <v>38</v>
      </c>
      <c r="E33" s="50" t="s">
        <v>85</v>
      </c>
      <c r="F33" s="53"/>
      <c r="G33" s="57">
        <f>G34</f>
        <v>111.4</v>
      </c>
      <c r="H33" s="57"/>
      <c r="I33" s="57"/>
    </row>
    <row r="34" spans="1:9" x14ac:dyDescent="0.2">
      <c r="A34" s="195" t="s">
        <v>73</v>
      </c>
      <c r="B34" s="48"/>
      <c r="C34" s="53" t="s">
        <v>35</v>
      </c>
      <c r="D34" s="53" t="s">
        <v>38</v>
      </c>
      <c r="E34" s="50" t="s">
        <v>86</v>
      </c>
      <c r="F34" s="53"/>
      <c r="G34" s="57">
        <f>G35</f>
        <v>111.4</v>
      </c>
      <c r="H34" s="57"/>
      <c r="I34" s="57"/>
    </row>
    <row r="35" spans="1:9" x14ac:dyDescent="0.2">
      <c r="A35" s="195" t="s">
        <v>73</v>
      </c>
      <c r="B35" s="48"/>
      <c r="C35" s="53" t="s">
        <v>35</v>
      </c>
      <c r="D35" s="53" t="s">
        <v>38</v>
      </c>
      <c r="E35" s="50" t="s">
        <v>102</v>
      </c>
      <c r="F35" s="53"/>
      <c r="G35" s="57">
        <f>G36</f>
        <v>111.4</v>
      </c>
      <c r="H35" s="57"/>
      <c r="I35" s="57"/>
    </row>
    <row r="36" spans="1:9" ht="39.75" customHeight="1" x14ac:dyDescent="0.2">
      <c r="A36" s="196" t="s">
        <v>316</v>
      </c>
      <c r="B36" s="48"/>
      <c r="C36" s="53" t="s">
        <v>35</v>
      </c>
      <c r="D36" s="53" t="s">
        <v>38</v>
      </c>
      <c r="E36" s="53" t="s">
        <v>315</v>
      </c>
      <c r="F36" s="53"/>
      <c r="G36" s="57">
        <f>G37</f>
        <v>111.4</v>
      </c>
      <c r="H36" s="57"/>
      <c r="I36" s="57"/>
    </row>
    <row r="37" spans="1:9" ht="51" x14ac:dyDescent="0.2">
      <c r="A37" s="196" t="s">
        <v>316</v>
      </c>
      <c r="B37" s="48"/>
      <c r="C37" s="53" t="s">
        <v>35</v>
      </c>
      <c r="D37" s="53" t="s">
        <v>38</v>
      </c>
      <c r="E37" s="53" t="s">
        <v>315</v>
      </c>
      <c r="F37" s="54">
        <v>120</v>
      </c>
      <c r="G37" s="191">
        <v>111.4</v>
      </c>
      <c r="H37" s="57"/>
      <c r="I37" s="57"/>
    </row>
    <row r="38" spans="1:9" ht="15" x14ac:dyDescent="0.25">
      <c r="A38" s="83" t="s">
        <v>18</v>
      </c>
      <c r="B38" s="50"/>
      <c r="C38" s="58" t="s">
        <v>35</v>
      </c>
      <c r="D38" s="58" t="s">
        <v>39</v>
      </c>
      <c r="E38" s="59"/>
      <c r="F38" s="59"/>
      <c r="G38" s="30">
        <f t="shared" ref="G38:I39" si="1">SUM(G39)</f>
        <v>100</v>
      </c>
      <c r="H38" s="30">
        <f t="shared" si="1"/>
        <v>100</v>
      </c>
      <c r="I38" s="30">
        <f t="shared" si="1"/>
        <v>100</v>
      </c>
    </row>
    <row r="39" spans="1:9" x14ac:dyDescent="0.2">
      <c r="A39" s="80" t="s">
        <v>60</v>
      </c>
      <c r="B39" s="50"/>
      <c r="C39" s="49" t="s">
        <v>35</v>
      </c>
      <c r="D39" s="49" t="s">
        <v>39</v>
      </c>
      <c r="E39" s="50" t="s">
        <v>85</v>
      </c>
      <c r="F39" s="50"/>
      <c r="G39" s="41">
        <f t="shared" si="1"/>
        <v>100</v>
      </c>
      <c r="H39" s="41">
        <f t="shared" si="1"/>
        <v>100</v>
      </c>
      <c r="I39" s="41">
        <f t="shared" si="1"/>
        <v>100</v>
      </c>
    </row>
    <row r="40" spans="1:9" x14ac:dyDescent="0.2">
      <c r="A40" s="80" t="s">
        <v>73</v>
      </c>
      <c r="B40" s="50"/>
      <c r="C40" s="49" t="s">
        <v>35</v>
      </c>
      <c r="D40" s="49" t="s">
        <v>39</v>
      </c>
      <c r="E40" s="50" t="s">
        <v>86</v>
      </c>
      <c r="F40" s="50" t="s">
        <v>15</v>
      </c>
      <c r="G40" s="41">
        <f>SUM(G43)</f>
        <v>100</v>
      </c>
      <c r="H40" s="41">
        <f>SUM(H43)</f>
        <v>100</v>
      </c>
      <c r="I40" s="41">
        <f>SUM(I43)</f>
        <v>100</v>
      </c>
    </row>
    <row r="41" spans="1:9" x14ac:dyDescent="0.2">
      <c r="A41" s="80" t="s">
        <v>73</v>
      </c>
      <c r="B41" s="50"/>
      <c r="C41" s="49" t="s">
        <v>35</v>
      </c>
      <c r="D41" s="49" t="s">
        <v>39</v>
      </c>
      <c r="E41" s="50" t="s">
        <v>102</v>
      </c>
      <c r="F41" s="50"/>
      <c r="G41" s="41">
        <f t="shared" ref="G41:I42" si="2">G42</f>
        <v>100</v>
      </c>
      <c r="H41" s="41">
        <f t="shared" si="2"/>
        <v>100</v>
      </c>
      <c r="I41" s="41">
        <f t="shared" si="2"/>
        <v>100</v>
      </c>
    </row>
    <row r="42" spans="1:9" x14ac:dyDescent="0.2">
      <c r="A42" s="80" t="s">
        <v>61</v>
      </c>
      <c r="B42" s="50"/>
      <c r="C42" s="49" t="s">
        <v>35</v>
      </c>
      <c r="D42" s="49" t="s">
        <v>39</v>
      </c>
      <c r="E42" s="49" t="s">
        <v>87</v>
      </c>
      <c r="F42" s="49" t="s">
        <v>15</v>
      </c>
      <c r="G42" s="41">
        <f t="shared" si="2"/>
        <v>100</v>
      </c>
      <c r="H42" s="41">
        <f t="shared" si="2"/>
        <v>100</v>
      </c>
      <c r="I42" s="41">
        <f t="shared" si="2"/>
        <v>100</v>
      </c>
    </row>
    <row r="43" spans="1:9" x14ac:dyDescent="0.2">
      <c r="A43" s="80" t="s">
        <v>61</v>
      </c>
      <c r="B43" s="50"/>
      <c r="C43" s="49" t="s">
        <v>35</v>
      </c>
      <c r="D43" s="49" t="s">
        <v>39</v>
      </c>
      <c r="E43" s="49" t="s">
        <v>87</v>
      </c>
      <c r="F43" s="49" t="s">
        <v>62</v>
      </c>
      <c r="G43" s="41">
        <f>[1]прил9!C47/1000</f>
        <v>100</v>
      </c>
      <c r="H43" s="41">
        <f>[1]прил9!D47/1000</f>
        <v>100</v>
      </c>
      <c r="I43" s="41">
        <f>[1]прил9!E47/1000</f>
        <v>100</v>
      </c>
    </row>
    <row r="44" spans="1:9" x14ac:dyDescent="0.2">
      <c r="A44" s="83" t="s">
        <v>51</v>
      </c>
      <c r="B44" s="50"/>
      <c r="C44" s="90" t="s">
        <v>35</v>
      </c>
      <c r="D44" s="90" t="s">
        <v>52</v>
      </c>
      <c r="E44" s="49"/>
      <c r="F44" s="49"/>
      <c r="G44" s="41">
        <f>G45</f>
        <v>100</v>
      </c>
      <c r="H44" s="41"/>
      <c r="I44" s="41"/>
    </row>
    <row r="45" spans="1:9" x14ac:dyDescent="0.2">
      <c r="A45" s="80" t="s">
        <v>60</v>
      </c>
      <c r="B45" s="50"/>
      <c r="C45" s="49" t="s">
        <v>35</v>
      </c>
      <c r="D45" s="49" t="s">
        <v>52</v>
      </c>
      <c r="E45" s="50" t="s">
        <v>85</v>
      </c>
      <c r="F45" s="49"/>
      <c r="G45" s="41">
        <f>G46</f>
        <v>100</v>
      </c>
      <c r="H45" s="41"/>
      <c r="I45" s="41"/>
    </row>
    <row r="46" spans="1:9" x14ac:dyDescent="0.2">
      <c r="A46" s="80" t="s">
        <v>73</v>
      </c>
      <c r="B46" s="50"/>
      <c r="C46" s="49" t="s">
        <v>35</v>
      </c>
      <c r="D46" s="49" t="s">
        <v>52</v>
      </c>
      <c r="E46" s="50" t="s">
        <v>86</v>
      </c>
      <c r="F46" s="49"/>
      <c r="G46" s="41">
        <f>G47</f>
        <v>100</v>
      </c>
      <c r="H46" s="41"/>
      <c r="I46" s="41"/>
    </row>
    <row r="47" spans="1:9" x14ac:dyDescent="0.2">
      <c r="A47" s="80" t="s">
        <v>73</v>
      </c>
      <c r="B47" s="50"/>
      <c r="C47" s="49" t="s">
        <v>35</v>
      </c>
      <c r="D47" s="49" t="s">
        <v>52</v>
      </c>
      <c r="E47" s="50" t="s">
        <v>102</v>
      </c>
      <c r="F47" s="49"/>
      <c r="G47" s="41">
        <f>G48</f>
        <v>100</v>
      </c>
      <c r="H47" s="41"/>
      <c r="I47" s="41"/>
    </row>
    <row r="48" spans="1:9" x14ac:dyDescent="0.2">
      <c r="A48" s="80" t="s">
        <v>215</v>
      </c>
      <c r="B48" s="50"/>
      <c r="C48" s="49" t="s">
        <v>35</v>
      </c>
      <c r="D48" s="49" t="s">
        <v>52</v>
      </c>
      <c r="E48" s="50" t="s">
        <v>214</v>
      </c>
      <c r="F48" s="49"/>
      <c r="G48" s="41">
        <f>G49</f>
        <v>100</v>
      </c>
      <c r="H48" s="41"/>
      <c r="I48" s="41"/>
    </row>
    <row r="49" spans="1:9" ht="25.5" x14ac:dyDescent="0.2">
      <c r="A49" s="78" t="s">
        <v>75</v>
      </c>
      <c r="B49" s="50"/>
      <c r="C49" s="49" t="s">
        <v>35</v>
      </c>
      <c r="D49" s="49" t="s">
        <v>52</v>
      </c>
      <c r="E49" s="50" t="s">
        <v>214</v>
      </c>
      <c r="F49" s="49" t="s">
        <v>76</v>
      </c>
      <c r="G49" s="41">
        <v>100</v>
      </c>
      <c r="H49" s="41"/>
      <c r="I49" s="41"/>
    </row>
    <row r="50" spans="1:9" ht="15.75" customHeight="1" x14ac:dyDescent="0.25">
      <c r="A50" s="76" t="s">
        <v>23</v>
      </c>
      <c r="B50" s="40"/>
      <c r="C50" s="37" t="s">
        <v>35</v>
      </c>
      <c r="D50" s="37" t="s">
        <v>40</v>
      </c>
      <c r="E50" s="37"/>
      <c r="F50" s="37"/>
      <c r="G50" s="30">
        <f t="shared" ref="G50:I51" si="3">G51</f>
        <v>4612.9000000000005</v>
      </c>
      <c r="H50" s="30">
        <f t="shared" si="3"/>
        <v>1137.9000000000001</v>
      </c>
      <c r="I50" s="30">
        <f t="shared" si="3"/>
        <v>1151.83</v>
      </c>
    </row>
    <row r="51" spans="1:9" x14ac:dyDescent="0.2">
      <c r="A51" s="80" t="s">
        <v>60</v>
      </c>
      <c r="B51" s="50"/>
      <c r="C51" s="49" t="s">
        <v>35</v>
      </c>
      <c r="D51" s="49" t="s">
        <v>40</v>
      </c>
      <c r="E51" s="49" t="s">
        <v>85</v>
      </c>
      <c r="F51" s="39"/>
      <c r="G51" s="41">
        <f t="shared" si="3"/>
        <v>4612.9000000000005</v>
      </c>
      <c r="H51" s="41">
        <f t="shared" si="3"/>
        <v>1137.9000000000001</v>
      </c>
      <c r="I51" s="41">
        <f t="shared" si="3"/>
        <v>1151.83</v>
      </c>
    </row>
    <row r="52" spans="1:9" x14ac:dyDescent="0.2">
      <c r="A52" s="80" t="s">
        <v>73</v>
      </c>
      <c r="B52" s="50"/>
      <c r="C52" s="49" t="s">
        <v>35</v>
      </c>
      <c r="D52" s="49" t="s">
        <v>40</v>
      </c>
      <c r="E52" s="49" t="s">
        <v>86</v>
      </c>
      <c r="F52" s="39"/>
      <c r="G52" s="41">
        <f>G54+G58+G64+G66+G68+G70+G74+G76+G60+G62+G72</f>
        <v>4612.9000000000005</v>
      </c>
      <c r="H52" s="41">
        <f>H54+H58+H64+H66+H68+H70+H74+H76+H60+H62+H72</f>
        <v>1137.9000000000001</v>
      </c>
      <c r="I52" s="41">
        <f>I54+I58+I64+I66+I68+I70+I74+I76+I60+I62+I72+0.03</f>
        <v>1151.83</v>
      </c>
    </row>
    <row r="53" spans="1:9" x14ac:dyDescent="0.2">
      <c r="A53" s="80" t="s">
        <v>73</v>
      </c>
      <c r="B53" s="50"/>
      <c r="C53" s="49" t="s">
        <v>35</v>
      </c>
      <c r="D53" s="49" t="s">
        <v>40</v>
      </c>
      <c r="E53" s="49" t="s">
        <v>102</v>
      </c>
      <c r="F53" s="39"/>
      <c r="G53" s="41">
        <f>G52</f>
        <v>4612.9000000000005</v>
      </c>
      <c r="H53" s="41">
        <f>H52</f>
        <v>1137.9000000000001</v>
      </c>
      <c r="I53" s="41">
        <f>I52</f>
        <v>1151.83</v>
      </c>
    </row>
    <row r="54" spans="1:9" ht="25.5" x14ac:dyDescent="0.2">
      <c r="A54" s="80" t="s">
        <v>191</v>
      </c>
      <c r="B54" s="50"/>
      <c r="C54" s="53" t="s">
        <v>35</v>
      </c>
      <c r="D54" s="53" t="s">
        <v>40</v>
      </c>
      <c r="E54" s="53" t="s">
        <v>88</v>
      </c>
      <c r="F54" s="54"/>
      <c r="G54" s="41">
        <f>G55+G56+G57</f>
        <v>451.1</v>
      </c>
      <c r="H54" s="41">
        <f>H55+H56</f>
        <v>128</v>
      </c>
      <c r="I54" s="41">
        <f>I55+I56</f>
        <v>128</v>
      </c>
    </row>
    <row r="55" spans="1:9" ht="25.5" x14ac:dyDescent="0.2">
      <c r="A55" s="78" t="s">
        <v>75</v>
      </c>
      <c r="B55" s="54"/>
      <c r="C55" s="53" t="s">
        <v>35</v>
      </c>
      <c r="D55" s="53" t="s">
        <v>40</v>
      </c>
      <c r="E55" s="53" t="s">
        <v>88</v>
      </c>
      <c r="F55" s="54">
        <v>240</v>
      </c>
      <c r="G55" s="192">
        <f>128+31.6+31+31-31</f>
        <v>190.6</v>
      </c>
      <c r="H55" s="41">
        <v>128</v>
      </c>
      <c r="I55" s="41">
        <v>128</v>
      </c>
    </row>
    <row r="56" spans="1:9" x14ac:dyDescent="0.2">
      <c r="A56" s="81" t="s">
        <v>321</v>
      </c>
      <c r="B56" s="54"/>
      <c r="C56" s="53" t="s">
        <v>35</v>
      </c>
      <c r="D56" s="53" t="s">
        <v>40</v>
      </c>
      <c r="E56" s="53" t="s">
        <v>88</v>
      </c>
      <c r="F56" s="54">
        <v>830</v>
      </c>
      <c r="G56" s="192">
        <f>83+4</f>
        <v>87</v>
      </c>
      <c r="H56" s="41">
        <v>0</v>
      </c>
      <c r="I56" s="41">
        <v>0</v>
      </c>
    </row>
    <row r="57" spans="1:9" x14ac:dyDescent="0.2">
      <c r="A57" s="81" t="s">
        <v>74</v>
      </c>
      <c r="B57" s="54"/>
      <c r="C57" s="53" t="s">
        <v>35</v>
      </c>
      <c r="D57" s="53" t="s">
        <v>40</v>
      </c>
      <c r="E57" s="53" t="s">
        <v>88</v>
      </c>
      <c r="F57" s="54">
        <v>850</v>
      </c>
      <c r="G57" s="192">
        <f>252.7-83+3.8</f>
        <v>173.5</v>
      </c>
      <c r="H57" s="41"/>
      <c r="I57" s="41"/>
    </row>
    <row r="58" spans="1:9" x14ac:dyDescent="0.2">
      <c r="A58" s="78" t="s">
        <v>49</v>
      </c>
      <c r="B58" s="40"/>
      <c r="C58" s="39" t="s">
        <v>35</v>
      </c>
      <c r="D58" s="39" t="s">
        <v>40</v>
      </c>
      <c r="E58" s="53" t="s">
        <v>89</v>
      </c>
      <c r="F58" s="54"/>
      <c r="G58" s="41">
        <f>G59</f>
        <v>2928</v>
      </c>
      <c r="H58" s="41">
        <f>H59</f>
        <v>200</v>
      </c>
      <c r="I58" s="41">
        <f>I59</f>
        <v>200</v>
      </c>
    </row>
    <row r="59" spans="1:9" ht="25.5" x14ac:dyDescent="0.2">
      <c r="A59" s="78" t="s">
        <v>75</v>
      </c>
      <c r="B59" s="40"/>
      <c r="C59" s="39" t="s">
        <v>35</v>
      </c>
      <c r="D59" s="39" t="s">
        <v>40</v>
      </c>
      <c r="E59" s="53" t="s">
        <v>89</v>
      </c>
      <c r="F59" s="54">
        <v>240</v>
      </c>
      <c r="G59" s="192">
        <f>200+700+100+40+800+1088</f>
        <v>2928</v>
      </c>
      <c r="H59" s="41">
        <v>200</v>
      </c>
      <c r="I59" s="41">
        <v>200</v>
      </c>
    </row>
    <row r="60" spans="1:9" ht="17.25" customHeight="1" x14ac:dyDescent="0.2">
      <c r="A60" s="78" t="s">
        <v>192</v>
      </c>
      <c r="B60" s="61"/>
      <c r="C60" s="39" t="s">
        <v>35</v>
      </c>
      <c r="D60" s="39" t="s">
        <v>40</v>
      </c>
      <c r="E60" s="53" t="s">
        <v>90</v>
      </c>
      <c r="F60" s="54"/>
      <c r="G60" s="41">
        <f>G61</f>
        <v>491.5</v>
      </c>
      <c r="H60" s="41">
        <f>H61</f>
        <v>100</v>
      </c>
      <c r="I60" s="41">
        <f>I61</f>
        <v>100</v>
      </c>
    </row>
    <row r="61" spans="1:9" ht="25.5" x14ac:dyDescent="0.2">
      <c r="A61" s="78" t="s">
        <v>75</v>
      </c>
      <c r="B61" s="61"/>
      <c r="C61" s="39" t="s">
        <v>35</v>
      </c>
      <c r="D61" s="39" t="s">
        <v>40</v>
      </c>
      <c r="E61" s="53" t="s">
        <v>90</v>
      </c>
      <c r="F61" s="54">
        <v>240</v>
      </c>
      <c r="G61" s="192">
        <f>60+70+150+211.5</f>
        <v>491.5</v>
      </c>
      <c r="H61" s="41">
        <v>100</v>
      </c>
      <c r="I61" s="41">
        <v>100</v>
      </c>
    </row>
    <row r="62" spans="1:9" ht="25.5" x14ac:dyDescent="0.2">
      <c r="A62" s="78" t="s">
        <v>182</v>
      </c>
      <c r="B62" s="61"/>
      <c r="C62" s="39" t="s">
        <v>35</v>
      </c>
      <c r="D62" s="39" t="s">
        <v>40</v>
      </c>
      <c r="E62" s="53" t="s">
        <v>181</v>
      </c>
      <c r="F62" s="54"/>
      <c r="G62" s="41">
        <f>G63</f>
        <v>67.599999999999994</v>
      </c>
      <c r="H62" s="41">
        <f>H63</f>
        <v>50</v>
      </c>
      <c r="I62" s="41">
        <f>I63</f>
        <v>50</v>
      </c>
    </row>
    <row r="63" spans="1:9" ht="25.5" x14ac:dyDescent="0.2">
      <c r="A63" s="78" t="s">
        <v>75</v>
      </c>
      <c r="B63" s="40"/>
      <c r="C63" s="39" t="s">
        <v>35</v>
      </c>
      <c r="D63" s="39" t="s">
        <v>40</v>
      </c>
      <c r="E63" s="53" t="s">
        <v>181</v>
      </c>
      <c r="F63" s="54">
        <v>240</v>
      </c>
      <c r="G63" s="192">
        <f>50+30-12.4</f>
        <v>67.599999999999994</v>
      </c>
      <c r="H63" s="41">
        <f>[1]прил9!F61/1000</f>
        <v>50</v>
      </c>
      <c r="I63" s="41">
        <v>50</v>
      </c>
    </row>
    <row r="64" spans="1:9" ht="13.5" hidden="1" customHeight="1" x14ac:dyDescent="0.2">
      <c r="A64" s="78" t="s">
        <v>193</v>
      </c>
      <c r="B64" s="40"/>
      <c r="C64" s="39" t="s">
        <v>35</v>
      </c>
      <c r="D64" s="39" t="s">
        <v>40</v>
      </c>
      <c r="E64" s="53" t="s">
        <v>91</v>
      </c>
      <c r="F64" s="54"/>
      <c r="G64" s="41">
        <f>G65</f>
        <v>0</v>
      </c>
      <c r="H64" s="41">
        <f>H65</f>
        <v>0</v>
      </c>
      <c r="I64" s="41">
        <f>I65</f>
        <v>0</v>
      </c>
    </row>
    <row r="65" spans="1:9" ht="30" hidden="1" customHeight="1" x14ac:dyDescent="0.2">
      <c r="A65" s="78" t="s">
        <v>75</v>
      </c>
      <c r="B65" s="40"/>
      <c r="C65" s="39" t="s">
        <v>35</v>
      </c>
      <c r="D65" s="39" t="s">
        <v>40</v>
      </c>
      <c r="E65" s="53" t="s">
        <v>91</v>
      </c>
      <c r="F65" s="54">
        <v>240</v>
      </c>
      <c r="G65" s="41"/>
      <c r="H65" s="41"/>
      <c r="I65" s="41"/>
    </row>
    <row r="66" spans="1:9" ht="27.6" customHeight="1" x14ac:dyDescent="0.2">
      <c r="A66" s="78" t="s">
        <v>63</v>
      </c>
      <c r="B66" s="40"/>
      <c r="C66" s="39" t="s">
        <v>35</v>
      </c>
      <c r="D66" s="39" t="s">
        <v>40</v>
      </c>
      <c r="E66" s="53" t="s">
        <v>92</v>
      </c>
      <c r="F66" s="54"/>
      <c r="G66" s="41">
        <f>G67</f>
        <v>7.8</v>
      </c>
      <c r="H66" s="41">
        <f>H67</f>
        <v>8.1</v>
      </c>
      <c r="I66" s="41">
        <f>I67</f>
        <v>8.4</v>
      </c>
    </row>
    <row r="67" spans="1:9" x14ac:dyDescent="0.2">
      <c r="A67" s="81" t="s">
        <v>74</v>
      </c>
      <c r="B67" s="40"/>
      <c r="C67" s="39" t="s">
        <v>35</v>
      </c>
      <c r="D67" s="39" t="s">
        <v>40</v>
      </c>
      <c r="E67" s="53" t="s">
        <v>92</v>
      </c>
      <c r="F67" s="54">
        <v>850</v>
      </c>
      <c r="G67" s="41">
        <v>7.8</v>
      </c>
      <c r="H67" s="41">
        <v>8.1</v>
      </c>
      <c r="I67" s="41">
        <v>8.4</v>
      </c>
    </row>
    <row r="68" spans="1:9" ht="25.5" x14ac:dyDescent="0.2">
      <c r="A68" s="78" t="s">
        <v>64</v>
      </c>
      <c r="B68" s="40"/>
      <c r="C68" s="39" t="s">
        <v>35</v>
      </c>
      <c r="D68" s="39" t="s">
        <v>40</v>
      </c>
      <c r="E68" s="53" t="s">
        <v>93</v>
      </c>
      <c r="F68" s="54"/>
      <c r="G68" s="41">
        <f>G69</f>
        <v>343.6</v>
      </c>
      <c r="H68" s="41">
        <f>H69</f>
        <v>406.4</v>
      </c>
      <c r="I68" s="41">
        <f>I69</f>
        <v>420</v>
      </c>
    </row>
    <row r="69" spans="1:9" ht="25.5" x14ac:dyDescent="0.2">
      <c r="A69" s="78" t="s">
        <v>75</v>
      </c>
      <c r="B69" s="40"/>
      <c r="C69" s="39" t="s">
        <v>35</v>
      </c>
      <c r="D69" s="39" t="s">
        <v>40</v>
      </c>
      <c r="E69" s="53" t="s">
        <v>93</v>
      </c>
      <c r="F69" s="54">
        <v>240</v>
      </c>
      <c r="G69" s="41">
        <v>343.6</v>
      </c>
      <c r="H69" s="41">
        <v>406.4</v>
      </c>
      <c r="I69" s="41">
        <v>420</v>
      </c>
    </row>
    <row r="70" spans="1:9" ht="51" x14ac:dyDescent="0.2">
      <c r="A70" s="81" t="s">
        <v>194</v>
      </c>
      <c r="B70" s="40"/>
      <c r="C70" s="39" t="s">
        <v>35</v>
      </c>
      <c r="D70" s="39" t="s">
        <v>40</v>
      </c>
      <c r="E70" s="53" t="s">
        <v>96</v>
      </c>
      <c r="F70" s="54"/>
      <c r="G70" s="41">
        <f>G71</f>
        <v>25.5</v>
      </c>
      <c r="H70" s="41">
        <f>H71</f>
        <v>25.5</v>
      </c>
      <c r="I70" s="41">
        <f>I71</f>
        <v>25.5</v>
      </c>
    </row>
    <row r="71" spans="1:9" x14ac:dyDescent="0.2">
      <c r="A71" s="78" t="s">
        <v>55</v>
      </c>
      <c r="B71" s="40"/>
      <c r="C71" s="39" t="s">
        <v>35</v>
      </c>
      <c r="D71" s="39" t="s">
        <v>40</v>
      </c>
      <c r="E71" s="53" t="s">
        <v>96</v>
      </c>
      <c r="F71" s="54">
        <v>540</v>
      </c>
      <c r="G71" s="41">
        <f>[1]прил9!E57/1000</f>
        <v>25.5</v>
      </c>
      <c r="H71" s="41">
        <f>[1]прил9!F57/1000</f>
        <v>25.5</v>
      </c>
      <c r="I71" s="41">
        <f>[1]прил9!G57/1000</f>
        <v>25.5</v>
      </c>
    </row>
    <row r="72" spans="1:9" x14ac:dyDescent="0.2">
      <c r="A72" s="78" t="s">
        <v>236</v>
      </c>
      <c r="B72" s="40"/>
      <c r="C72" s="39" t="s">
        <v>35</v>
      </c>
      <c r="D72" s="39" t="s">
        <v>40</v>
      </c>
      <c r="E72" s="53" t="s">
        <v>237</v>
      </c>
      <c r="F72" s="54"/>
      <c r="G72" s="41">
        <f>G73</f>
        <v>174.60000000000002</v>
      </c>
      <c r="H72" s="41">
        <f>H73</f>
        <v>209.9</v>
      </c>
      <c r="I72" s="41">
        <f>I73</f>
        <v>209.9</v>
      </c>
    </row>
    <row r="73" spans="1:9" x14ac:dyDescent="0.2">
      <c r="A73" s="78" t="s">
        <v>55</v>
      </c>
      <c r="B73" s="40"/>
      <c r="C73" s="39" t="s">
        <v>35</v>
      </c>
      <c r="D73" s="39" t="s">
        <v>40</v>
      </c>
      <c r="E73" s="53" t="s">
        <v>237</v>
      </c>
      <c r="F73" s="54">
        <v>540</v>
      </c>
      <c r="G73" s="41">
        <f>209.9-35.3</f>
        <v>174.60000000000002</v>
      </c>
      <c r="H73" s="41">
        <v>209.9</v>
      </c>
      <c r="I73" s="41">
        <v>209.9</v>
      </c>
    </row>
    <row r="74" spans="1:9" x14ac:dyDescent="0.2">
      <c r="A74" s="78" t="s">
        <v>66</v>
      </c>
      <c r="B74" s="40"/>
      <c r="C74" s="39" t="s">
        <v>35</v>
      </c>
      <c r="D74" s="39" t="s">
        <v>40</v>
      </c>
      <c r="E74" s="53" t="s">
        <v>95</v>
      </c>
      <c r="F74" s="54"/>
      <c r="G74" s="41">
        <f>G75</f>
        <v>123.2</v>
      </c>
      <c r="H74" s="41">
        <f>H75</f>
        <v>10</v>
      </c>
      <c r="I74" s="41">
        <f>I75</f>
        <v>10</v>
      </c>
    </row>
    <row r="75" spans="1:9" ht="25.5" x14ac:dyDescent="0.2">
      <c r="A75" s="78" t="s">
        <v>75</v>
      </c>
      <c r="B75" s="40"/>
      <c r="C75" s="39" t="s">
        <v>35</v>
      </c>
      <c r="D75" s="39" t="s">
        <v>40</v>
      </c>
      <c r="E75" s="53" t="s">
        <v>95</v>
      </c>
      <c r="F75" s="54">
        <v>240</v>
      </c>
      <c r="G75" s="192">
        <f>10+113.2</f>
        <v>123.2</v>
      </c>
      <c r="H75" s="41">
        <v>10</v>
      </c>
      <c r="I75" s="41">
        <v>10</v>
      </c>
    </row>
    <row r="76" spans="1:9" ht="25.5" hidden="1" x14ac:dyDescent="0.2">
      <c r="A76" s="78" t="s">
        <v>65</v>
      </c>
      <c r="B76" s="40"/>
      <c r="C76" s="39" t="s">
        <v>35</v>
      </c>
      <c r="D76" s="39" t="s">
        <v>40</v>
      </c>
      <c r="E76" s="53" t="s">
        <v>94</v>
      </c>
      <c r="F76" s="54"/>
      <c r="G76" s="41">
        <f>G77</f>
        <v>0</v>
      </c>
      <c r="H76" s="41">
        <f>H77</f>
        <v>0</v>
      </c>
      <c r="I76" s="41">
        <f>I77</f>
        <v>0</v>
      </c>
    </row>
    <row r="77" spans="1:9" ht="25.5" hidden="1" x14ac:dyDescent="0.2">
      <c r="A77" s="78" t="s">
        <v>75</v>
      </c>
      <c r="B77" s="40"/>
      <c r="C77" s="39" t="s">
        <v>35</v>
      </c>
      <c r="D77" s="39" t="s">
        <v>40</v>
      </c>
      <c r="E77" s="53" t="s">
        <v>94</v>
      </c>
      <c r="F77" s="54">
        <v>240</v>
      </c>
      <c r="G77" s="41"/>
      <c r="H77" s="41"/>
      <c r="I77" s="41"/>
    </row>
    <row r="78" spans="1:9" hidden="1" x14ac:dyDescent="0.2">
      <c r="A78" s="76" t="s">
        <v>13</v>
      </c>
      <c r="B78" s="32">
        <v>911</v>
      </c>
      <c r="C78" s="62" t="s">
        <v>41</v>
      </c>
      <c r="D78" s="62" t="s">
        <v>36</v>
      </c>
      <c r="E78" s="62"/>
      <c r="F78" s="62"/>
      <c r="G78" s="63">
        <f t="shared" ref="G78:I81" si="4">SUM(G79)</f>
        <v>0</v>
      </c>
      <c r="H78" s="63">
        <f t="shared" si="4"/>
        <v>0</v>
      </c>
      <c r="I78" s="63">
        <f t="shared" si="4"/>
        <v>0</v>
      </c>
    </row>
    <row r="79" spans="1:9" hidden="1" x14ac:dyDescent="0.2">
      <c r="A79" s="78" t="s">
        <v>19</v>
      </c>
      <c r="B79" s="64"/>
      <c r="C79" s="39" t="s">
        <v>41</v>
      </c>
      <c r="D79" s="39" t="s">
        <v>37</v>
      </c>
      <c r="E79" s="39"/>
      <c r="F79" s="39"/>
      <c r="G79" s="41">
        <f t="shared" si="4"/>
        <v>0</v>
      </c>
      <c r="H79" s="41">
        <f t="shared" si="4"/>
        <v>0</v>
      </c>
      <c r="I79" s="41">
        <f t="shared" si="4"/>
        <v>0</v>
      </c>
    </row>
    <row r="80" spans="1:9" hidden="1" x14ac:dyDescent="0.2">
      <c r="A80" s="80" t="s">
        <v>60</v>
      </c>
      <c r="B80" s="50"/>
      <c r="C80" s="39" t="s">
        <v>41</v>
      </c>
      <c r="D80" s="39" t="s">
        <v>37</v>
      </c>
      <c r="E80" s="50" t="s">
        <v>85</v>
      </c>
      <c r="F80" s="39"/>
      <c r="G80" s="41">
        <f t="shared" si="4"/>
        <v>0</v>
      </c>
      <c r="H80" s="41">
        <f t="shared" si="4"/>
        <v>0</v>
      </c>
      <c r="I80" s="41">
        <f t="shared" si="4"/>
        <v>0</v>
      </c>
    </row>
    <row r="81" spans="1:9" hidden="1" x14ac:dyDescent="0.2">
      <c r="A81" s="80" t="s">
        <v>73</v>
      </c>
      <c r="B81" s="44"/>
      <c r="C81" s="39" t="s">
        <v>41</v>
      </c>
      <c r="D81" s="39" t="s">
        <v>37</v>
      </c>
      <c r="E81" s="50" t="s">
        <v>86</v>
      </c>
      <c r="F81" s="39"/>
      <c r="G81" s="41">
        <f t="shared" si="4"/>
        <v>0</v>
      </c>
      <c r="H81" s="41">
        <f t="shared" si="4"/>
        <v>0</v>
      </c>
      <c r="I81" s="41">
        <f t="shared" si="4"/>
        <v>0</v>
      </c>
    </row>
    <row r="82" spans="1:9" ht="29.1" hidden="1" customHeight="1" x14ac:dyDescent="0.2">
      <c r="A82" s="78" t="s">
        <v>32</v>
      </c>
      <c r="B82" s="65"/>
      <c r="C82" s="39" t="s">
        <v>41</v>
      </c>
      <c r="D82" s="39" t="s">
        <v>37</v>
      </c>
      <c r="E82" s="54" t="s">
        <v>97</v>
      </c>
      <c r="F82" s="66"/>
      <c r="G82" s="41">
        <f>G83</f>
        <v>0</v>
      </c>
      <c r="H82" s="41">
        <f>H83</f>
        <v>0</v>
      </c>
      <c r="I82" s="41">
        <f>I83</f>
        <v>0</v>
      </c>
    </row>
    <row r="83" spans="1:9" ht="15" hidden="1" customHeight="1" x14ac:dyDescent="0.2">
      <c r="A83" s="79" t="s">
        <v>77</v>
      </c>
      <c r="B83" s="65"/>
      <c r="C83" s="39" t="s">
        <v>41</v>
      </c>
      <c r="D83" s="39" t="s">
        <v>37</v>
      </c>
      <c r="E83" s="50" t="s">
        <v>97</v>
      </c>
      <c r="F83" s="54">
        <v>120</v>
      </c>
      <c r="G83" s="41"/>
      <c r="H83" s="41"/>
      <c r="I83" s="41"/>
    </row>
    <row r="84" spans="1:9" ht="25.5" hidden="1" x14ac:dyDescent="0.2">
      <c r="A84" s="78" t="s">
        <v>75</v>
      </c>
      <c r="B84" s="65"/>
      <c r="C84" s="39" t="s">
        <v>41</v>
      </c>
      <c r="D84" s="39" t="s">
        <v>37</v>
      </c>
      <c r="E84" s="50" t="s">
        <v>97</v>
      </c>
      <c r="F84" s="54">
        <v>240</v>
      </c>
      <c r="G84" s="41"/>
      <c r="H84" s="41"/>
      <c r="I84" s="41"/>
    </row>
    <row r="85" spans="1:9" x14ac:dyDescent="0.2">
      <c r="A85" s="76" t="s">
        <v>13</v>
      </c>
      <c r="B85" s="32">
        <v>911</v>
      </c>
      <c r="C85" s="62" t="s">
        <v>41</v>
      </c>
      <c r="D85" s="62" t="s">
        <v>36</v>
      </c>
      <c r="E85" s="62"/>
      <c r="F85" s="62"/>
      <c r="G85" s="63">
        <f t="shared" ref="G85:I87" si="5">SUM(G86)</f>
        <v>297.39999999999998</v>
      </c>
      <c r="H85" s="63">
        <f t="shared" si="5"/>
        <v>297.39999999999998</v>
      </c>
      <c r="I85" s="63">
        <f t="shared" si="5"/>
        <v>297.39999999999998</v>
      </c>
    </row>
    <row r="86" spans="1:9" x14ac:dyDescent="0.2">
      <c r="A86" s="78" t="s">
        <v>19</v>
      </c>
      <c r="B86" s="101"/>
      <c r="C86" s="42" t="s">
        <v>41</v>
      </c>
      <c r="D86" s="42" t="s">
        <v>37</v>
      </c>
      <c r="E86" s="42"/>
      <c r="F86" s="42"/>
      <c r="G86" s="71">
        <f t="shared" si="5"/>
        <v>297.39999999999998</v>
      </c>
      <c r="H86" s="71">
        <f t="shared" si="5"/>
        <v>297.39999999999998</v>
      </c>
      <c r="I86" s="71">
        <f t="shared" si="5"/>
        <v>297.39999999999998</v>
      </c>
    </row>
    <row r="87" spans="1:9" x14ac:dyDescent="0.2">
      <c r="A87" s="80" t="s">
        <v>60</v>
      </c>
      <c r="B87" s="50"/>
      <c r="C87" s="42" t="s">
        <v>41</v>
      </c>
      <c r="D87" s="42" t="s">
        <v>37</v>
      </c>
      <c r="E87" s="50" t="s">
        <v>85</v>
      </c>
      <c r="F87" s="42"/>
      <c r="G87" s="71">
        <f t="shared" si="5"/>
        <v>297.39999999999998</v>
      </c>
      <c r="H87" s="71">
        <f t="shared" si="5"/>
        <v>297.39999999999998</v>
      </c>
      <c r="I87" s="71">
        <f t="shared" si="5"/>
        <v>297.39999999999998</v>
      </c>
    </row>
    <row r="88" spans="1:9" x14ac:dyDescent="0.2">
      <c r="A88" s="80" t="s">
        <v>73</v>
      </c>
      <c r="B88" s="38"/>
      <c r="C88" s="42" t="s">
        <v>41</v>
      </c>
      <c r="D88" s="42" t="s">
        <v>37</v>
      </c>
      <c r="E88" s="50" t="s">
        <v>86</v>
      </c>
      <c r="F88" s="42"/>
      <c r="G88" s="71">
        <f>G89</f>
        <v>297.39999999999998</v>
      </c>
      <c r="H88" s="71">
        <f>H89</f>
        <v>297.39999999999998</v>
      </c>
      <c r="I88" s="71">
        <f>I89</f>
        <v>297.39999999999998</v>
      </c>
    </row>
    <row r="89" spans="1:9" ht="25.5" x14ac:dyDescent="0.2">
      <c r="A89" s="78" t="s">
        <v>32</v>
      </c>
      <c r="B89" s="65"/>
      <c r="C89" s="42" t="s">
        <v>41</v>
      </c>
      <c r="D89" s="42" t="s">
        <v>37</v>
      </c>
      <c r="E89" s="54" t="s">
        <v>97</v>
      </c>
      <c r="F89" s="66"/>
      <c r="G89" s="71">
        <f>SUM(G90:G91)</f>
        <v>297.39999999999998</v>
      </c>
      <c r="H89" s="71">
        <f>SUM(H90:H91)</f>
        <v>297.39999999999998</v>
      </c>
      <c r="I89" s="71">
        <f>SUM(I90:I91)</f>
        <v>297.39999999999998</v>
      </c>
    </row>
    <row r="90" spans="1:9" ht="25.5" x14ac:dyDescent="0.2">
      <c r="A90" s="79" t="s">
        <v>77</v>
      </c>
      <c r="B90" s="65"/>
      <c r="C90" s="42" t="s">
        <v>41</v>
      </c>
      <c r="D90" s="42" t="s">
        <v>37</v>
      </c>
      <c r="E90" s="50" t="s">
        <v>97</v>
      </c>
      <c r="F90" s="54">
        <v>120</v>
      </c>
      <c r="G90" s="71">
        <f>195.6+59.1</f>
        <v>254.7</v>
      </c>
      <c r="H90" s="71">
        <f>195.6+59.1</f>
        <v>254.7</v>
      </c>
      <c r="I90" s="71">
        <f>195.6+59.1</f>
        <v>254.7</v>
      </c>
    </row>
    <row r="91" spans="1:9" ht="25.5" x14ac:dyDescent="0.2">
      <c r="A91" s="78" t="s">
        <v>75</v>
      </c>
      <c r="B91" s="65"/>
      <c r="C91" s="42" t="s">
        <v>41</v>
      </c>
      <c r="D91" s="42" t="s">
        <v>37</v>
      </c>
      <c r="E91" s="50" t="s">
        <v>97</v>
      </c>
      <c r="F91" s="54">
        <v>240</v>
      </c>
      <c r="G91" s="71">
        <f>16.9+25.8</f>
        <v>42.7</v>
      </c>
      <c r="H91" s="71">
        <f>31.1+11.6</f>
        <v>42.7</v>
      </c>
      <c r="I91" s="71">
        <v>42.7</v>
      </c>
    </row>
    <row r="92" spans="1:9" ht="29.25" x14ac:dyDescent="0.25">
      <c r="A92" s="77" t="s">
        <v>31</v>
      </c>
      <c r="B92" s="32">
        <v>911</v>
      </c>
      <c r="C92" s="37" t="s">
        <v>37</v>
      </c>
      <c r="D92" s="37" t="s">
        <v>36</v>
      </c>
      <c r="E92" s="37"/>
      <c r="F92" s="37"/>
      <c r="G92" s="30">
        <f>G104+G121+G93</f>
        <v>421.5</v>
      </c>
      <c r="H92" s="30">
        <f>H104+H121+H93</f>
        <v>83.9</v>
      </c>
      <c r="I92" s="30">
        <f>I104+I121+I93</f>
        <v>86</v>
      </c>
    </row>
    <row r="93" spans="1:9" ht="38.25" x14ac:dyDescent="0.2">
      <c r="A93" s="76" t="s">
        <v>30</v>
      </c>
      <c r="B93" s="44"/>
      <c r="C93" s="39" t="s">
        <v>37</v>
      </c>
      <c r="D93" s="42" t="s">
        <v>42</v>
      </c>
      <c r="E93" s="39"/>
      <c r="F93" s="39"/>
      <c r="G93" s="41">
        <f>G99+G94</f>
        <v>129.30000000000001</v>
      </c>
      <c r="H93" s="41">
        <f>H94</f>
        <v>80.400000000000006</v>
      </c>
      <c r="I93" s="41">
        <f>I94</f>
        <v>82.5</v>
      </c>
    </row>
    <row r="94" spans="1:9" ht="38.25" x14ac:dyDescent="0.2">
      <c r="A94" s="80" t="s">
        <v>98</v>
      </c>
      <c r="B94" s="50"/>
      <c r="C94" s="39" t="s">
        <v>37</v>
      </c>
      <c r="D94" s="42" t="s">
        <v>42</v>
      </c>
      <c r="E94" s="54" t="s">
        <v>99</v>
      </c>
      <c r="F94" s="39"/>
      <c r="G94" s="41">
        <f t="shared" ref="G94:I95" si="6">G95</f>
        <v>123.30000000000001</v>
      </c>
      <c r="H94" s="41">
        <f t="shared" si="6"/>
        <v>80.400000000000006</v>
      </c>
      <c r="I94" s="41">
        <f t="shared" si="6"/>
        <v>82.5</v>
      </c>
    </row>
    <row r="95" spans="1:9" ht="38.25" x14ac:dyDescent="0.2">
      <c r="A95" s="80" t="s">
        <v>195</v>
      </c>
      <c r="B95" s="50"/>
      <c r="C95" s="39" t="s">
        <v>37</v>
      </c>
      <c r="D95" s="42" t="s">
        <v>42</v>
      </c>
      <c r="E95" s="54" t="s">
        <v>100</v>
      </c>
      <c r="F95" s="39"/>
      <c r="G95" s="41">
        <f t="shared" si="6"/>
        <v>123.30000000000001</v>
      </c>
      <c r="H95" s="41">
        <f t="shared" si="6"/>
        <v>80.400000000000006</v>
      </c>
      <c r="I95" s="41">
        <f t="shared" si="6"/>
        <v>82.5</v>
      </c>
    </row>
    <row r="96" spans="1:9" ht="51" x14ac:dyDescent="0.2">
      <c r="A96" s="80" t="s">
        <v>173</v>
      </c>
      <c r="B96" s="44"/>
      <c r="C96" s="39" t="s">
        <v>37</v>
      </c>
      <c r="D96" s="42" t="s">
        <v>42</v>
      </c>
      <c r="E96" s="54" t="s">
        <v>101</v>
      </c>
      <c r="F96" s="39"/>
      <c r="G96" s="41">
        <f>SUM(G98)</f>
        <v>123.30000000000001</v>
      </c>
      <c r="H96" s="41">
        <f>SUM(H98)</f>
        <v>80.400000000000006</v>
      </c>
      <c r="I96" s="41">
        <f>SUM(I98)</f>
        <v>82.5</v>
      </c>
    </row>
    <row r="97" spans="1:9" x14ac:dyDescent="0.2">
      <c r="A97" s="80" t="s">
        <v>156</v>
      </c>
      <c r="B97" s="44"/>
      <c r="C97" s="39" t="s">
        <v>37</v>
      </c>
      <c r="D97" s="42" t="s">
        <v>42</v>
      </c>
      <c r="E97" s="54" t="s">
        <v>128</v>
      </c>
      <c r="F97" s="39"/>
      <c r="G97" s="41">
        <f>G98</f>
        <v>123.30000000000001</v>
      </c>
      <c r="H97" s="41">
        <f>H98</f>
        <v>80.400000000000006</v>
      </c>
      <c r="I97" s="41">
        <f>I98</f>
        <v>82.5</v>
      </c>
    </row>
    <row r="98" spans="1:9" ht="25.5" x14ac:dyDescent="0.2">
      <c r="A98" s="78" t="s">
        <v>75</v>
      </c>
      <c r="B98" s="44"/>
      <c r="C98" s="39" t="s">
        <v>37</v>
      </c>
      <c r="D98" s="42" t="s">
        <v>42</v>
      </c>
      <c r="E98" s="54" t="s">
        <v>128</v>
      </c>
      <c r="F98" s="43" t="s">
        <v>76</v>
      </c>
      <c r="G98" s="192">
        <f>174.8-51.5</f>
        <v>123.30000000000001</v>
      </c>
      <c r="H98" s="41">
        <v>80.400000000000006</v>
      </c>
      <c r="I98" s="41">
        <v>82.5</v>
      </c>
    </row>
    <row r="99" spans="1:9" x14ac:dyDescent="0.2">
      <c r="A99" s="80" t="s">
        <v>60</v>
      </c>
      <c r="B99" s="50"/>
      <c r="C99" s="39" t="s">
        <v>37</v>
      </c>
      <c r="D99" s="42" t="s">
        <v>42</v>
      </c>
      <c r="E99" s="49" t="s">
        <v>85</v>
      </c>
      <c r="F99" s="42"/>
      <c r="G99" s="71">
        <f>G100</f>
        <v>6</v>
      </c>
      <c r="H99" s="71"/>
      <c r="I99" s="71"/>
    </row>
    <row r="100" spans="1:9" x14ac:dyDescent="0.2">
      <c r="A100" s="80" t="s">
        <v>73</v>
      </c>
      <c r="B100" s="50"/>
      <c r="C100" s="39" t="s">
        <v>37</v>
      </c>
      <c r="D100" s="42" t="s">
        <v>42</v>
      </c>
      <c r="E100" s="49" t="s">
        <v>86</v>
      </c>
      <c r="F100" s="42"/>
      <c r="G100" s="71">
        <f>G101</f>
        <v>6</v>
      </c>
      <c r="H100" s="71"/>
      <c r="I100" s="71"/>
    </row>
    <row r="101" spans="1:9" x14ac:dyDescent="0.2">
      <c r="A101" s="80" t="s">
        <v>73</v>
      </c>
      <c r="B101" s="50"/>
      <c r="C101" s="39" t="s">
        <v>37</v>
      </c>
      <c r="D101" s="42" t="s">
        <v>42</v>
      </c>
      <c r="E101" s="49" t="s">
        <v>102</v>
      </c>
      <c r="F101" s="42"/>
      <c r="G101" s="71">
        <f>G102</f>
        <v>6</v>
      </c>
      <c r="H101" s="71"/>
      <c r="I101" s="71"/>
    </row>
    <row r="102" spans="1:9" x14ac:dyDescent="0.2">
      <c r="A102" s="80" t="s">
        <v>156</v>
      </c>
      <c r="B102" s="38"/>
      <c r="C102" s="39" t="s">
        <v>37</v>
      </c>
      <c r="D102" s="42" t="s">
        <v>42</v>
      </c>
      <c r="E102" s="54" t="s">
        <v>307</v>
      </c>
      <c r="F102" s="42"/>
      <c r="G102" s="71">
        <f>G103</f>
        <v>6</v>
      </c>
      <c r="H102" s="71"/>
      <c r="I102" s="71"/>
    </row>
    <row r="103" spans="1:9" x14ac:dyDescent="0.2">
      <c r="A103" s="81" t="s">
        <v>74</v>
      </c>
      <c r="B103" s="38"/>
      <c r="C103" s="39" t="s">
        <v>37</v>
      </c>
      <c r="D103" s="42" t="s">
        <v>42</v>
      </c>
      <c r="E103" s="54" t="s">
        <v>307</v>
      </c>
      <c r="F103" s="42" t="s">
        <v>183</v>
      </c>
      <c r="G103" s="71">
        <f>10-4</f>
        <v>6</v>
      </c>
      <c r="H103" s="71"/>
      <c r="I103" s="71"/>
    </row>
    <row r="104" spans="1:9" ht="18.75" customHeight="1" x14ac:dyDescent="0.2">
      <c r="A104" s="76" t="s">
        <v>311</v>
      </c>
      <c r="B104" s="44"/>
      <c r="C104" s="39" t="s">
        <v>37</v>
      </c>
      <c r="D104" s="72" t="s">
        <v>46</v>
      </c>
      <c r="E104" s="39"/>
      <c r="F104" s="39"/>
      <c r="G104" s="41">
        <f>G105+G110+G115</f>
        <v>288.7</v>
      </c>
      <c r="H104" s="41">
        <f>H105+H110</f>
        <v>0</v>
      </c>
      <c r="I104" s="41">
        <f>I105+I110</f>
        <v>0</v>
      </c>
    </row>
    <row r="105" spans="1:9" ht="38.25" x14ac:dyDescent="0.2">
      <c r="A105" s="80" t="s">
        <v>98</v>
      </c>
      <c r="B105" s="50"/>
      <c r="C105" s="39" t="s">
        <v>37</v>
      </c>
      <c r="D105" s="72" t="s">
        <v>46</v>
      </c>
      <c r="E105" s="54" t="s">
        <v>99</v>
      </c>
      <c r="F105" s="39"/>
      <c r="G105" s="41">
        <f t="shared" ref="G105:I106" si="7">G106</f>
        <v>208.7</v>
      </c>
      <c r="H105" s="41">
        <f t="shared" si="7"/>
        <v>0</v>
      </c>
      <c r="I105" s="41">
        <f t="shared" si="7"/>
        <v>0</v>
      </c>
    </row>
    <row r="106" spans="1:9" ht="30" customHeight="1" x14ac:dyDescent="0.2">
      <c r="A106" s="80" t="s">
        <v>195</v>
      </c>
      <c r="B106" s="50"/>
      <c r="C106" s="39" t="s">
        <v>37</v>
      </c>
      <c r="D106" s="72" t="s">
        <v>46</v>
      </c>
      <c r="E106" s="54" t="s">
        <v>100</v>
      </c>
      <c r="F106" s="39"/>
      <c r="G106" s="41">
        <f t="shared" si="7"/>
        <v>208.7</v>
      </c>
      <c r="H106" s="41">
        <f t="shared" si="7"/>
        <v>0</v>
      </c>
      <c r="I106" s="41">
        <f t="shared" si="7"/>
        <v>0</v>
      </c>
    </row>
    <row r="107" spans="1:9" ht="51" x14ac:dyDescent="0.2">
      <c r="A107" s="80" t="s">
        <v>173</v>
      </c>
      <c r="B107" s="44"/>
      <c r="C107" s="39" t="s">
        <v>37</v>
      </c>
      <c r="D107" s="72" t="s">
        <v>46</v>
      </c>
      <c r="E107" s="54" t="s">
        <v>101</v>
      </c>
      <c r="F107" s="39"/>
      <c r="G107" s="41">
        <f>SUM(G109)</f>
        <v>208.7</v>
      </c>
      <c r="H107" s="41">
        <f>SUM(H109)</f>
        <v>0</v>
      </c>
      <c r="I107" s="41">
        <f>SUM(I109)</f>
        <v>0</v>
      </c>
    </row>
    <row r="108" spans="1:9" x14ac:dyDescent="0.2">
      <c r="A108" s="80" t="s">
        <v>156</v>
      </c>
      <c r="B108" s="44"/>
      <c r="C108" s="39" t="s">
        <v>37</v>
      </c>
      <c r="D108" s="72" t="s">
        <v>46</v>
      </c>
      <c r="E108" s="54" t="s">
        <v>128</v>
      </c>
      <c r="F108" s="39"/>
      <c r="G108" s="41">
        <f>G109</f>
        <v>208.7</v>
      </c>
      <c r="H108" s="41">
        <f>H109</f>
        <v>0</v>
      </c>
      <c r="I108" s="41">
        <f>I109</f>
        <v>0</v>
      </c>
    </row>
    <row r="109" spans="1:9" ht="25.5" x14ac:dyDescent="0.2">
      <c r="A109" s="78" t="s">
        <v>75</v>
      </c>
      <c r="B109" s="44"/>
      <c r="C109" s="39" t="s">
        <v>37</v>
      </c>
      <c r="D109" s="72" t="s">
        <v>46</v>
      </c>
      <c r="E109" s="54" t="s">
        <v>128</v>
      </c>
      <c r="F109" s="43" t="s">
        <v>76</v>
      </c>
      <c r="G109" s="192">
        <f>278.2-69.5</f>
        <v>208.7</v>
      </c>
      <c r="H109" s="41"/>
      <c r="I109" s="41"/>
    </row>
    <row r="110" spans="1:9" ht="38.25" hidden="1" x14ac:dyDescent="0.2">
      <c r="A110" s="76" t="s">
        <v>207</v>
      </c>
      <c r="B110" s="44"/>
      <c r="C110" s="39" t="s">
        <v>37</v>
      </c>
      <c r="D110" s="72" t="s">
        <v>46</v>
      </c>
      <c r="E110" s="53" t="s">
        <v>221</v>
      </c>
      <c r="F110" s="43"/>
      <c r="G110" s="41">
        <f>G111</f>
        <v>0</v>
      </c>
      <c r="H110" s="41"/>
      <c r="I110" s="41"/>
    </row>
    <row r="111" spans="1:9" ht="38.25" hidden="1" x14ac:dyDescent="0.2">
      <c r="A111" s="78" t="s">
        <v>212</v>
      </c>
      <c r="B111" s="44"/>
      <c r="C111" s="39" t="s">
        <v>37</v>
      </c>
      <c r="D111" s="72" t="s">
        <v>46</v>
      </c>
      <c r="E111" s="53" t="s">
        <v>208</v>
      </c>
      <c r="F111" s="43"/>
      <c r="G111" s="41">
        <f>G112</f>
        <v>0</v>
      </c>
      <c r="H111" s="41"/>
      <c r="I111" s="41"/>
    </row>
    <row r="112" spans="1:9" ht="38.25" hidden="1" x14ac:dyDescent="0.2">
      <c r="A112" s="78" t="s">
        <v>212</v>
      </c>
      <c r="B112" s="44"/>
      <c r="C112" s="39" t="s">
        <v>37</v>
      </c>
      <c r="D112" s="72" t="s">
        <v>46</v>
      </c>
      <c r="E112" s="53" t="s">
        <v>209</v>
      </c>
      <c r="F112" s="43"/>
      <c r="G112" s="41">
        <f>G113</f>
        <v>0</v>
      </c>
      <c r="H112" s="41"/>
      <c r="I112" s="41"/>
    </row>
    <row r="113" spans="1:9" ht="76.5" hidden="1" x14ac:dyDescent="0.2">
      <c r="A113" s="78" t="s">
        <v>235</v>
      </c>
      <c r="B113" s="44"/>
      <c r="C113" s="39" t="s">
        <v>37</v>
      </c>
      <c r="D113" s="72" t="s">
        <v>46</v>
      </c>
      <c r="E113" s="54" t="s">
        <v>238</v>
      </c>
      <c r="F113" s="43"/>
      <c r="G113" s="41">
        <f>G114</f>
        <v>0</v>
      </c>
      <c r="H113" s="41">
        <f>H114</f>
        <v>0</v>
      </c>
      <c r="I113" s="41">
        <f>I114</f>
        <v>0</v>
      </c>
    </row>
    <row r="114" spans="1:9" ht="25.5" hidden="1" x14ac:dyDescent="0.2">
      <c r="A114" s="78" t="s">
        <v>75</v>
      </c>
      <c r="B114" s="44"/>
      <c r="C114" s="39" t="s">
        <v>37</v>
      </c>
      <c r="D114" s="72" t="s">
        <v>46</v>
      </c>
      <c r="E114" s="54" t="s">
        <v>238</v>
      </c>
      <c r="F114" s="43" t="s">
        <v>76</v>
      </c>
      <c r="G114" s="41">
        <v>0</v>
      </c>
      <c r="H114" s="41">
        <v>0</v>
      </c>
      <c r="I114" s="41"/>
    </row>
    <row r="115" spans="1:9" x14ac:dyDescent="0.2">
      <c r="A115" s="80" t="s">
        <v>60</v>
      </c>
      <c r="B115" s="50"/>
      <c r="C115" s="42" t="s">
        <v>37</v>
      </c>
      <c r="D115" s="72" t="s">
        <v>46</v>
      </c>
      <c r="E115" s="49" t="s">
        <v>85</v>
      </c>
      <c r="F115" s="42"/>
      <c r="G115" s="71">
        <f>G116</f>
        <v>80</v>
      </c>
      <c r="H115" s="71"/>
      <c r="I115" s="71"/>
    </row>
    <row r="116" spans="1:9" x14ac:dyDescent="0.2">
      <c r="A116" s="80" t="s">
        <v>73</v>
      </c>
      <c r="B116" s="50"/>
      <c r="C116" s="42" t="s">
        <v>37</v>
      </c>
      <c r="D116" s="72" t="s">
        <v>46</v>
      </c>
      <c r="E116" s="49" t="s">
        <v>86</v>
      </c>
      <c r="F116" s="42"/>
      <c r="G116" s="71">
        <f>G117</f>
        <v>80</v>
      </c>
      <c r="H116" s="71"/>
      <c r="I116" s="71"/>
    </row>
    <row r="117" spans="1:9" x14ac:dyDescent="0.2">
      <c r="A117" s="80" t="s">
        <v>73</v>
      </c>
      <c r="B117" s="50"/>
      <c r="C117" s="42" t="s">
        <v>37</v>
      </c>
      <c r="D117" s="72" t="s">
        <v>46</v>
      </c>
      <c r="E117" s="49" t="s">
        <v>102</v>
      </c>
      <c r="F117" s="42"/>
      <c r="G117" s="71">
        <f>G118</f>
        <v>80</v>
      </c>
      <c r="H117" s="71"/>
      <c r="I117" s="71"/>
    </row>
    <row r="118" spans="1:9" x14ac:dyDescent="0.2">
      <c r="A118" s="80" t="s">
        <v>156</v>
      </c>
      <c r="B118" s="38"/>
      <c r="C118" s="42" t="s">
        <v>37</v>
      </c>
      <c r="D118" s="72" t="s">
        <v>46</v>
      </c>
      <c r="E118" s="54" t="s">
        <v>307</v>
      </c>
      <c r="F118" s="42"/>
      <c r="G118" s="71">
        <f>G119+G120</f>
        <v>80</v>
      </c>
      <c r="H118" s="71"/>
      <c r="I118" s="71"/>
    </row>
    <row r="119" spans="1:9" x14ac:dyDescent="0.2">
      <c r="A119" s="81" t="s">
        <v>321</v>
      </c>
      <c r="B119" s="38"/>
      <c r="C119" s="42" t="s">
        <v>37</v>
      </c>
      <c r="D119" s="72" t="s">
        <v>46</v>
      </c>
      <c r="E119" s="54" t="s">
        <v>307</v>
      </c>
      <c r="F119" s="42" t="s">
        <v>322</v>
      </c>
      <c r="G119" s="71">
        <v>70</v>
      </c>
      <c r="H119" s="71"/>
      <c r="I119" s="71"/>
    </row>
    <row r="120" spans="1:9" x14ac:dyDescent="0.2">
      <c r="A120" s="81" t="s">
        <v>74</v>
      </c>
      <c r="B120" s="38"/>
      <c r="C120" s="42" t="s">
        <v>37</v>
      </c>
      <c r="D120" s="72" t="s">
        <v>46</v>
      </c>
      <c r="E120" s="54" t="s">
        <v>307</v>
      </c>
      <c r="F120" s="42" t="s">
        <v>183</v>
      </c>
      <c r="G120" s="71">
        <v>10</v>
      </c>
      <c r="H120" s="71"/>
      <c r="I120" s="71"/>
    </row>
    <row r="121" spans="1:9" ht="25.5" x14ac:dyDescent="0.2">
      <c r="A121" s="76" t="s">
        <v>239</v>
      </c>
      <c r="B121" s="87"/>
      <c r="C121" s="172" t="s">
        <v>37</v>
      </c>
      <c r="D121" s="74">
        <v>14</v>
      </c>
      <c r="E121" s="87"/>
      <c r="F121" s="87"/>
      <c r="G121" s="87">
        <f>G122</f>
        <v>3.5</v>
      </c>
      <c r="H121" s="87">
        <f t="shared" ref="H121:I125" si="8">H122</f>
        <v>3.5</v>
      </c>
      <c r="I121" s="87">
        <f t="shared" si="8"/>
        <v>3.5</v>
      </c>
    </row>
    <row r="122" spans="1:9" x14ac:dyDescent="0.2">
      <c r="A122" s="78" t="s">
        <v>60</v>
      </c>
      <c r="B122" s="87"/>
      <c r="C122" s="172" t="s">
        <v>37</v>
      </c>
      <c r="D122" s="74">
        <v>14</v>
      </c>
      <c r="E122" s="87" t="s">
        <v>85</v>
      </c>
      <c r="F122" s="87"/>
      <c r="G122" s="87">
        <f>G123</f>
        <v>3.5</v>
      </c>
      <c r="H122" s="87">
        <f t="shared" si="8"/>
        <v>3.5</v>
      </c>
      <c r="I122" s="87">
        <f t="shared" si="8"/>
        <v>3.5</v>
      </c>
    </row>
    <row r="123" spans="1:9" x14ac:dyDescent="0.2">
      <c r="A123" s="78" t="s">
        <v>73</v>
      </c>
      <c r="B123" s="87"/>
      <c r="C123" s="172" t="s">
        <v>37</v>
      </c>
      <c r="D123" s="74">
        <v>14</v>
      </c>
      <c r="E123" s="87" t="s">
        <v>86</v>
      </c>
      <c r="F123" s="87"/>
      <c r="G123" s="87">
        <f>G124</f>
        <v>3.5</v>
      </c>
      <c r="H123" s="87">
        <f t="shared" si="8"/>
        <v>3.5</v>
      </c>
      <c r="I123" s="87">
        <f t="shared" si="8"/>
        <v>3.5</v>
      </c>
    </row>
    <row r="124" spans="1:9" x14ac:dyDescent="0.2">
      <c r="A124" s="78" t="s">
        <v>73</v>
      </c>
      <c r="B124" s="87"/>
      <c r="C124" s="172" t="s">
        <v>37</v>
      </c>
      <c r="D124" s="74">
        <v>14</v>
      </c>
      <c r="E124" s="87" t="s">
        <v>102</v>
      </c>
      <c r="F124" s="87"/>
      <c r="G124" s="87">
        <f>G125</f>
        <v>3.5</v>
      </c>
      <c r="H124" s="87">
        <f t="shared" si="8"/>
        <v>3.5</v>
      </c>
      <c r="I124" s="87">
        <f t="shared" si="8"/>
        <v>3.5</v>
      </c>
    </row>
    <row r="125" spans="1:9" ht="38.25" x14ac:dyDescent="0.2">
      <c r="A125" s="78" t="s">
        <v>240</v>
      </c>
      <c r="B125" s="87"/>
      <c r="C125" s="172" t="s">
        <v>37</v>
      </c>
      <c r="D125" s="74">
        <v>14</v>
      </c>
      <c r="E125" s="87" t="s">
        <v>241</v>
      </c>
      <c r="F125" s="87"/>
      <c r="G125" s="87">
        <f>G126</f>
        <v>3.5</v>
      </c>
      <c r="H125" s="87">
        <f t="shared" si="8"/>
        <v>3.5</v>
      </c>
      <c r="I125" s="87">
        <f t="shared" si="8"/>
        <v>3.5</v>
      </c>
    </row>
    <row r="126" spans="1:9" ht="25.5" x14ac:dyDescent="0.2">
      <c r="A126" s="78" t="s">
        <v>75</v>
      </c>
      <c r="B126" s="87"/>
      <c r="C126" s="172" t="s">
        <v>37</v>
      </c>
      <c r="D126" s="74">
        <v>14</v>
      </c>
      <c r="E126" s="87" t="s">
        <v>241</v>
      </c>
      <c r="F126" s="87">
        <v>240</v>
      </c>
      <c r="G126" s="87">
        <v>3.5</v>
      </c>
      <c r="H126" s="87">
        <v>3.5</v>
      </c>
      <c r="I126" s="87">
        <v>3.5</v>
      </c>
    </row>
    <row r="127" spans="1:9" x14ac:dyDescent="0.2">
      <c r="A127" s="76" t="s">
        <v>20</v>
      </c>
      <c r="B127" s="32">
        <v>911</v>
      </c>
      <c r="C127" s="62" t="s">
        <v>38</v>
      </c>
      <c r="D127" s="62" t="s">
        <v>36</v>
      </c>
      <c r="E127" s="62"/>
      <c r="F127" s="62"/>
      <c r="G127" s="63">
        <f>G128+G165</f>
        <v>21566.899999999998</v>
      </c>
      <c r="H127" s="63">
        <f>H128+H165</f>
        <v>2100</v>
      </c>
      <c r="I127" s="63">
        <f>I128+I165</f>
        <v>2100</v>
      </c>
    </row>
    <row r="128" spans="1:9" ht="15.75" x14ac:dyDescent="0.25">
      <c r="A128" s="7" t="s">
        <v>67</v>
      </c>
      <c r="B128" s="8"/>
      <c r="C128" s="8" t="s">
        <v>38</v>
      </c>
      <c r="D128" s="8" t="s">
        <v>42</v>
      </c>
      <c r="E128" s="43"/>
      <c r="F128" s="43"/>
      <c r="G128" s="67">
        <f>G129+G149+G154+G159</f>
        <v>17681.599999999999</v>
      </c>
      <c r="H128" s="67">
        <f>H129+H149+H154</f>
        <v>2100</v>
      </c>
      <c r="I128" s="67">
        <f>I129+I149+I154</f>
        <v>2100</v>
      </c>
    </row>
    <row r="129" spans="1:9" ht="38.25" x14ac:dyDescent="0.2">
      <c r="A129" s="80" t="s">
        <v>105</v>
      </c>
      <c r="B129" s="50"/>
      <c r="C129" s="53" t="s">
        <v>38</v>
      </c>
      <c r="D129" s="53" t="s">
        <v>42</v>
      </c>
      <c r="E129" s="53" t="s">
        <v>129</v>
      </c>
      <c r="F129" s="53"/>
      <c r="G129" s="57">
        <f>G130+G134+G139+G143</f>
        <v>5561.4</v>
      </c>
      <c r="H129" s="57">
        <f>H130+H134</f>
        <v>2100</v>
      </c>
      <c r="I129" s="57">
        <f>I130+I134</f>
        <v>2100</v>
      </c>
    </row>
    <row r="130" spans="1:9" ht="30.75" customHeight="1" x14ac:dyDescent="0.2">
      <c r="A130" s="80" t="s">
        <v>196</v>
      </c>
      <c r="B130" s="50"/>
      <c r="C130" s="53" t="s">
        <v>38</v>
      </c>
      <c r="D130" s="53" t="s">
        <v>42</v>
      </c>
      <c r="E130" s="53" t="s">
        <v>130</v>
      </c>
      <c r="F130" s="53"/>
      <c r="G130" s="57">
        <f>G131</f>
        <v>2953.6</v>
      </c>
      <c r="H130" s="57">
        <f>H131</f>
        <v>620</v>
      </c>
      <c r="I130" s="57">
        <f>I131</f>
        <v>620</v>
      </c>
    </row>
    <row r="131" spans="1:9" x14ac:dyDescent="0.2">
      <c r="A131" s="81" t="s">
        <v>197</v>
      </c>
      <c r="B131" s="50"/>
      <c r="C131" s="53" t="s">
        <v>38</v>
      </c>
      <c r="D131" s="53" t="s">
        <v>42</v>
      </c>
      <c r="E131" s="53" t="s">
        <v>131</v>
      </c>
      <c r="F131" s="53"/>
      <c r="G131" s="57">
        <f>G132</f>
        <v>2953.6</v>
      </c>
      <c r="H131" s="57">
        <v>620</v>
      </c>
      <c r="I131" s="57">
        <v>620</v>
      </c>
    </row>
    <row r="132" spans="1:9" ht="38.25" x14ac:dyDescent="0.2">
      <c r="A132" s="81" t="s">
        <v>157</v>
      </c>
      <c r="B132" s="50"/>
      <c r="C132" s="53" t="s">
        <v>38</v>
      </c>
      <c r="D132" s="53" t="s">
        <v>42</v>
      </c>
      <c r="E132" s="53" t="s">
        <v>132</v>
      </c>
      <c r="F132" s="53"/>
      <c r="G132" s="57">
        <f>G133</f>
        <v>2953.6</v>
      </c>
      <c r="H132" s="57">
        <v>620</v>
      </c>
      <c r="I132" s="57">
        <v>620</v>
      </c>
    </row>
    <row r="133" spans="1:9" ht="25.5" x14ac:dyDescent="0.2">
      <c r="A133" s="78" t="s">
        <v>75</v>
      </c>
      <c r="B133" s="54"/>
      <c r="C133" s="53" t="s">
        <v>38</v>
      </c>
      <c r="D133" s="53" t="s">
        <v>42</v>
      </c>
      <c r="E133" s="53" t="s">
        <v>132</v>
      </c>
      <c r="F133" s="43" t="s">
        <v>76</v>
      </c>
      <c r="G133" s="191">
        <f>620+560+1000-50+323.6+500</f>
        <v>2953.6</v>
      </c>
      <c r="H133" s="57">
        <v>620</v>
      </c>
      <c r="I133" s="57">
        <v>620</v>
      </c>
    </row>
    <row r="134" spans="1:9" ht="26.25" customHeight="1" x14ac:dyDescent="0.2">
      <c r="A134" s="80" t="s">
        <v>198</v>
      </c>
      <c r="B134" s="54"/>
      <c r="C134" s="53" t="s">
        <v>38</v>
      </c>
      <c r="D134" s="53" t="s">
        <v>42</v>
      </c>
      <c r="E134" s="53" t="s">
        <v>133</v>
      </c>
      <c r="F134" s="43"/>
      <c r="G134" s="57">
        <f t="shared" ref="G134:I135" si="9">G135</f>
        <v>715.2</v>
      </c>
      <c r="H134" s="57">
        <f t="shared" si="9"/>
        <v>1480</v>
      </c>
      <c r="I134" s="57">
        <f t="shared" si="9"/>
        <v>1480</v>
      </c>
    </row>
    <row r="135" spans="1:9" ht="51" x14ac:dyDescent="0.2">
      <c r="A135" s="81" t="s">
        <v>199</v>
      </c>
      <c r="B135" s="54"/>
      <c r="C135" s="53" t="s">
        <v>38</v>
      </c>
      <c r="D135" s="53" t="s">
        <v>42</v>
      </c>
      <c r="E135" s="53" t="s">
        <v>134</v>
      </c>
      <c r="F135" s="43"/>
      <c r="G135" s="57">
        <f>G136+G138</f>
        <v>715.2</v>
      </c>
      <c r="H135" s="57">
        <f t="shared" si="9"/>
        <v>1480</v>
      </c>
      <c r="I135" s="57">
        <f t="shared" si="9"/>
        <v>1480</v>
      </c>
    </row>
    <row r="136" spans="1:9" ht="63.75" x14ac:dyDescent="0.2">
      <c r="A136" s="81" t="s">
        <v>200</v>
      </c>
      <c r="B136" s="50"/>
      <c r="C136" s="53" t="s">
        <v>38</v>
      </c>
      <c r="D136" s="53" t="s">
        <v>42</v>
      </c>
      <c r="E136" s="53" t="s">
        <v>135</v>
      </c>
      <c r="F136" s="53"/>
      <c r="G136" s="57">
        <f>G137</f>
        <v>715.2</v>
      </c>
      <c r="H136" s="57">
        <f>H137</f>
        <v>1480</v>
      </c>
      <c r="I136" s="57">
        <f>I137</f>
        <v>1480</v>
      </c>
    </row>
    <row r="137" spans="1:9" ht="27.75" customHeight="1" x14ac:dyDescent="0.2">
      <c r="A137" s="78" t="s">
        <v>75</v>
      </c>
      <c r="B137" s="54"/>
      <c r="C137" s="53" t="s">
        <v>38</v>
      </c>
      <c r="D137" s="53" t="s">
        <v>42</v>
      </c>
      <c r="E137" s="53" t="s">
        <v>135</v>
      </c>
      <c r="F137" s="43" t="s">
        <v>76</v>
      </c>
      <c r="G137" s="191">
        <f>1246.9+262.3+4500-270.7-4500-320.6-202.7</f>
        <v>715.2</v>
      </c>
      <c r="H137" s="57">
        <v>1480</v>
      </c>
      <c r="I137" s="57">
        <v>1480</v>
      </c>
    </row>
    <row r="138" spans="1:9" ht="27.75" customHeight="1" x14ac:dyDescent="0.2">
      <c r="A138" s="81" t="s">
        <v>74</v>
      </c>
      <c r="B138" s="54"/>
      <c r="C138" s="53" t="s">
        <v>38</v>
      </c>
      <c r="D138" s="53" t="s">
        <v>42</v>
      </c>
      <c r="E138" s="53" t="s">
        <v>135</v>
      </c>
      <c r="F138" s="42" t="s">
        <v>183</v>
      </c>
      <c r="G138" s="191">
        <f>5.5-2.5-3</f>
        <v>0</v>
      </c>
      <c r="H138" s="57"/>
      <c r="I138" s="57"/>
    </row>
    <row r="139" spans="1:9" ht="20.25" customHeight="1" x14ac:dyDescent="0.2">
      <c r="A139" s="80" t="s">
        <v>143</v>
      </c>
      <c r="B139" s="50"/>
      <c r="C139" s="53" t="s">
        <v>38</v>
      </c>
      <c r="D139" s="53" t="s">
        <v>42</v>
      </c>
      <c r="E139" s="53" t="s">
        <v>141</v>
      </c>
      <c r="F139" s="53"/>
      <c r="G139" s="57">
        <f>G140</f>
        <v>50</v>
      </c>
      <c r="H139" s="57">
        <f>H140</f>
        <v>0</v>
      </c>
      <c r="I139" s="57">
        <f>I140</f>
        <v>0</v>
      </c>
    </row>
    <row r="140" spans="1:9" ht="25.5" x14ac:dyDescent="0.2">
      <c r="A140" s="81" t="s">
        <v>313</v>
      </c>
      <c r="B140" s="50"/>
      <c r="C140" s="53" t="s">
        <v>38</v>
      </c>
      <c r="D140" s="53" t="s">
        <v>42</v>
      </c>
      <c r="E140" s="53" t="s">
        <v>142</v>
      </c>
      <c r="F140" s="53"/>
      <c r="G140" s="57">
        <f>G142</f>
        <v>50</v>
      </c>
      <c r="H140" s="57">
        <f>H142</f>
        <v>0</v>
      </c>
      <c r="I140" s="57">
        <f>I142</f>
        <v>0</v>
      </c>
    </row>
    <row r="141" spans="1:9" ht="38.25" x14ac:dyDescent="0.2">
      <c r="A141" s="81" t="s">
        <v>157</v>
      </c>
      <c r="B141" s="50"/>
      <c r="C141" s="53" t="s">
        <v>38</v>
      </c>
      <c r="D141" s="53" t="s">
        <v>42</v>
      </c>
      <c r="E141" s="53" t="s">
        <v>140</v>
      </c>
      <c r="F141" s="53"/>
      <c r="G141" s="57">
        <f>G142</f>
        <v>50</v>
      </c>
      <c r="H141" s="57">
        <f>H142</f>
        <v>0</v>
      </c>
      <c r="I141" s="57">
        <f>I142</f>
        <v>0</v>
      </c>
    </row>
    <row r="142" spans="1:9" ht="25.5" x14ac:dyDescent="0.2">
      <c r="A142" s="78" t="s">
        <v>75</v>
      </c>
      <c r="B142" s="54"/>
      <c r="C142" s="53" t="s">
        <v>38</v>
      </c>
      <c r="D142" s="53" t="s">
        <v>42</v>
      </c>
      <c r="E142" s="53" t="s">
        <v>140</v>
      </c>
      <c r="F142" s="43" t="s">
        <v>76</v>
      </c>
      <c r="G142" s="57">
        <v>50</v>
      </c>
      <c r="H142" s="57"/>
      <c r="I142" s="57"/>
    </row>
    <row r="143" spans="1:9" ht="25.5" x14ac:dyDescent="0.2">
      <c r="A143" s="173" t="s">
        <v>177</v>
      </c>
      <c r="B143" s="54"/>
      <c r="C143" s="53" t="s">
        <v>38</v>
      </c>
      <c r="D143" s="53" t="s">
        <v>42</v>
      </c>
      <c r="E143" s="53" t="s">
        <v>174</v>
      </c>
      <c r="F143" s="43"/>
      <c r="G143" s="57">
        <f>G144</f>
        <v>1842.6</v>
      </c>
      <c r="H143" s="57">
        <f>H144</f>
        <v>0</v>
      </c>
      <c r="I143" s="57">
        <f>I144</f>
        <v>0</v>
      </c>
    </row>
    <row r="144" spans="1:9" ht="25.5" x14ac:dyDescent="0.2">
      <c r="A144" s="173" t="s">
        <v>178</v>
      </c>
      <c r="B144" s="54"/>
      <c r="C144" s="53" t="s">
        <v>38</v>
      </c>
      <c r="D144" s="53" t="s">
        <v>42</v>
      </c>
      <c r="E144" s="53" t="s">
        <v>175</v>
      </c>
      <c r="F144" s="43"/>
      <c r="G144" s="57">
        <f>G145+G147</f>
        <v>1842.6</v>
      </c>
      <c r="H144" s="57">
        <f>H145+H147</f>
        <v>0</v>
      </c>
      <c r="I144" s="57">
        <f>I145+I147</f>
        <v>0</v>
      </c>
    </row>
    <row r="145" spans="1:9" ht="25.5" hidden="1" x14ac:dyDescent="0.2">
      <c r="A145" s="173" t="s">
        <v>179</v>
      </c>
      <c r="B145" s="54"/>
      <c r="C145" s="53" t="s">
        <v>38</v>
      </c>
      <c r="D145" s="53" t="s">
        <v>42</v>
      </c>
      <c r="E145" s="53" t="s">
        <v>176</v>
      </c>
      <c r="F145" s="43"/>
      <c r="G145" s="57">
        <f>G146</f>
        <v>0</v>
      </c>
      <c r="H145" s="57">
        <f>H146</f>
        <v>0</v>
      </c>
      <c r="I145" s="57">
        <f>I146</f>
        <v>0</v>
      </c>
    </row>
    <row r="146" spans="1:9" ht="26.25" hidden="1" customHeight="1" x14ac:dyDescent="0.2">
      <c r="A146" s="38" t="s">
        <v>75</v>
      </c>
      <c r="B146" s="54"/>
      <c r="C146" s="53" t="s">
        <v>38</v>
      </c>
      <c r="D146" s="53" t="s">
        <v>42</v>
      </c>
      <c r="E146" s="53" t="s">
        <v>176</v>
      </c>
      <c r="F146" s="42" t="s">
        <v>76</v>
      </c>
      <c r="G146" s="57"/>
      <c r="H146" s="57"/>
      <c r="I146" s="57"/>
    </row>
    <row r="147" spans="1:9" ht="26.25" customHeight="1" x14ac:dyDescent="0.2">
      <c r="A147" s="38" t="s">
        <v>185</v>
      </c>
      <c r="B147" s="54"/>
      <c r="C147" s="53" t="s">
        <v>38</v>
      </c>
      <c r="D147" s="53" t="s">
        <v>42</v>
      </c>
      <c r="E147" s="53" t="s">
        <v>184</v>
      </c>
      <c r="F147" s="42"/>
      <c r="G147" s="57">
        <f>G148</f>
        <v>1842.6</v>
      </c>
      <c r="H147" s="57">
        <f>H148</f>
        <v>0</v>
      </c>
      <c r="I147" s="57">
        <f>I148</f>
        <v>0</v>
      </c>
    </row>
    <row r="148" spans="1:9" ht="25.5" x14ac:dyDescent="0.2">
      <c r="A148" s="38" t="s">
        <v>75</v>
      </c>
      <c r="B148" s="54"/>
      <c r="C148" s="53" t="s">
        <v>38</v>
      </c>
      <c r="D148" s="53" t="s">
        <v>42</v>
      </c>
      <c r="E148" s="53" t="s">
        <v>184</v>
      </c>
      <c r="F148" s="42" t="s">
        <v>76</v>
      </c>
      <c r="G148" s="191">
        <f>1641.6-1.7+202.7</f>
        <v>1842.6</v>
      </c>
      <c r="H148" s="57"/>
      <c r="I148" s="57"/>
    </row>
    <row r="149" spans="1:9" ht="42.75" customHeight="1" x14ac:dyDescent="0.2">
      <c r="A149" s="78" t="s">
        <v>219</v>
      </c>
      <c r="B149" s="54"/>
      <c r="C149" s="53" t="s">
        <v>38</v>
      </c>
      <c r="D149" s="53" t="s">
        <v>42</v>
      </c>
      <c r="E149" s="53" t="s">
        <v>247</v>
      </c>
      <c r="F149" s="42"/>
      <c r="G149" s="57">
        <f t="shared" ref="G149:I152" si="10">G150</f>
        <v>1190.2</v>
      </c>
      <c r="H149" s="57">
        <f t="shared" si="10"/>
        <v>0</v>
      </c>
      <c r="I149" s="57">
        <f t="shared" si="10"/>
        <v>0</v>
      </c>
    </row>
    <row r="150" spans="1:9" ht="51.75" customHeight="1" x14ac:dyDescent="0.2">
      <c r="A150" s="78" t="s">
        <v>219</v>
      </c>
      <c r="B150" s="50"/>
      <c r="C150" s="53" t="s">
        <v>38</v>
      </c>
      <c r="D150" s="53" t="s">
        <v>42</v>
      </c>
      <c r="E150" s="53" t="s">
        <v>218</v>
      </c>
      <c r="F150" s="53"/>
      <c r="G150" s="57">
        <f t="shared" si="10"/>
        <v>1190.2</v>
      </c>
      <c r="H150" s="57">
        <f t="shared" si="10"/>
        <v>0</v>
      </c>
      <c r="I150" s="57">
        <f t="shared" si="10"/>
        <v>0</v>
      </c>
    </row>
    <row r="151" spans="1:9" ht="27.75" customHeight="1" x14ac:dyDescent="0.2">
      <c r="A151" s="81" t="s">
        <v>248</v>
      </c>
      <c r="B151" s="50"/>
      <c r="C151" s="53" t="s">
        <v>38</v>
      </c>
      <c r="D151" s="53" t="s">
        <v>42</v>
      </c>
      <c r="E151" s="53" t="s">
        <v>245</v>
      </c>
      <c r="F151" s="53"/>
      <c r="G151" s="57">
        <f t="shared" si="10"/>
        <v>1190.2</v>
      </c>
      <c r="H151" s="57">
        <f t="shared" si="10"/>
        <v>0</v>
      </c>
      <c r="I151" s="57">
        <f t="shared" si="10"/>
        <v>0</v>
      </c>
    </row>
    <row r="152" spans="1:9" ht="76.5" x14ac:dyDescent="0.2">
      <c r="A152" s="78" t="s">
        <v>235</v>
      </c>
      <c r="B152" s="38"/>
      <c r="C152" s="53" t="s">
        <v>38</v>
      </c>
      <c r="D152" s="53" t="s">
        <v>42</v>
      </c>
      <c r="E152" s="53" t="s">
        <v>244</v>
      </c>
      <c r="F152" s="53"/>
      <c r="G152" s="57">
        <f t="shared" si="10"/>
        <v>1190.2</v>
      </c>
      <c r="H152" s="57">
        <f t="shared" si="10"/>
        <v>0</v>
      </c>
      <c r="I152" s="57">
        <f t="shared" si="10"/>
        <v>0</v>
      </c>
    </row>
    <row r="153" spans="1:9" ht="25.5" x14ac:dyDescent="0.2">
      <c r="A153" s="78" t="s">
        <v>75</v>
      </c>
      <c r="B153" s="54"/>
      <c r="C153" s="53" t="s">
        <v>38</v>
      </c>
      <c r="D153" s="53" t="s">
        <v>42</v>
      </c>
      <c r="E153" s="53" t="s">
        <v>244</v>
      </c>
      <c r="F153" s="43" t="s">
        <v>76</v>
      </c>
      <c r="G153" s="57">
        <v>1190.2</v>
      </c>
      <c r="H153" s="57">
        <v>0</v>
      </c>
      <c r="I153" s="57">
        <v>0</v>
      </c>
    </row>
    <row r="154" spans="1:9" ht="43.5" customHeight="1" x14ac:dyDescent="0.2">
      <c r="A154" s="80" t="s">
        <v>207</v>
      </c>
      <c r="B154" s="50"/>
      <c r="C154" s="53" t="s">
        <v>38</v>
      </c>
      <c r="D154" s="53" t="s">
        <v>42</v>
      </c>
      <c r="E154" s="54" t="s">
        <v>221</v>
      </c>
      <c r="F154" s="43"/>
      <c r="G154" s="57">
        <f>G155</f>
        <v>1200</v>
      </c>
      <c r="H154" s="57"/>
      <c r="I154" s="57"/>
    </row>
    <row r="155" spans="1:9" ht="41.25" customHeight="1" x14ac:dyDescent="0.2">
      <c r="A155" s="80" t="s">
        <v>207</v>
      </c>
      <c r="B155" s="54"/>
      <c r="C155" s="53" t="s">
        <v>38</v>
      </c>
      <c r="D155" s="53" t="s">
        <v>42</v>
      </c>
      <c r="E155" s="54" t="s">
        <v>208</v>
      </c>
      <c r="F155" s="43"/>
      <c r="G155" s="57">
        <f>G156</f>
        <v>1200</v>
      </c>
      <c r="H155" s="57"/>
      <c r="I155" s="57"/>
    </row>
    <row r="156" spans="1:9" x14ac:dyDescent="0.2">
      <c r="A156" s="78" t="s">
        <v>246</v>
      </c>
      <c r="B156" s="54"/>
      <c r="C156" s="53" t="s">
        <v>38</v>
      </c>
      <c r="D156" s="53" t="s">
        <v>42</v>
      </c>
      <c r="E156" s="54" t="s">
        <v>249</v>
      </c>
      <c r="F156" s="43"/>
      <c r="G156" s="57">
        <f>G157</f>
        <v>1200</v>
      </c>
      <c r="H156" s="57"/>
      <c r="I156" s="57"/>
    </row>
    <row r="157" spans="1:9" ht="76.5" x14ac:dyDescent="0.2">
      <c r="A157" s="78" t="s">
        <v>235</v>
      </c>
      <c r="B157" s="54"/>
      <c r="C157" s="53" t="s">
        <v>38</v>
      </c>
      <c r="D157" s="53" t="s">
        <v>42</v>
      </c>
      <c r="E157" s="53" t="s">
        <v>250</v>
      </c>
      <c r="F157" s="43"/>
      <c r="G157" s="57">
        <f>G158</f>
        <v>1200</v>
      </c>
      <c r="H157" s="57"/>
      <c r="I157" s="57"/>
    </row>
    <row r="158" spans="1:9" ht="25.5" x14ac:dyDescent="0.2">
      <c r="A158" s="78" t="s">
        <v>75</v>
      </c>
      <c r="B158" s="54"/>
      <c r="C158" s="53" t="s">
        <v>38</v>
      </c>
      <c r="D158" s="53" t="s">
        <v>42</v>
      </c>
      <c r="E158" s="53" t="s">
        <v>250</v>
      </c>
      <c r="F158" s="43" t="s">
        <v>76</v>
      </c>
      <c r="G158" s="57">
        <f>929.3+270.7</f>
        <v>1200</v>
      </c>
      <c r="H158" s="57"/>
      <c r="I158" s="57"/>
    </row>
    <row r="159" spans="1:9" x14ac:dyDescent="0.2">
      <c r="A159" s="174" t="s">
        <v>60</v>
      </c>
      <c r="B159" s="38"/>
      <c r="C159" s="175" t="s">
        <v>38</v>
      </c>
      <c r="D159" s="53" t="s">
        <v>42</v>
      </c>
      <c r="E159" s="68" t="s">
        <v>85</v>
      </c>
      <c r="F159" s="42"/>
      <c r="G159" s="57">
        <f>G160</f>
        <v>9730</v>
      </c>
      <c r="H159" s="57"/>
      <c r="I159" s="57"/>
    </row>
    <row r="160" spans="1:9" x14ac:dyDescent="0.2">
      <c r="A160" s="174" t="s">
        <v>60</v>
      </c>
      <c r="B160" s="38"/>
      <c r="C160" s="175" t="s">
        <v>38</v>
      </c>
      <c r="D160" s="53" t="s">
        <v>42</v>
      </c>
      <c r="E160" s="54" t="s">
        <v>86</v>
      </c>
      <c r="F160" s="42"/>
      <c r="G160" s="57">
        <f>G161</f>
        <v>9730</v>
      </c>
      <c r="H160" s="57"/>
      <c r="I160" s="57"/>
    </row>
    <row r="161" spans="1:9" x14ac:dyDescent="0.2">
      <c r="A161" s="174" t="s">
        <v>60</v>
      </c>
      <c r="B161" s="38"/>
      <c r="C161" s="175" t="s">
        <v>38</v>
      </c>
      <c r="D161" s="53" t="s">
        <v>42</v>
      </c>
      <c r="E161" s="54" t="s">
        <v>102</v>
      </c>
      <c r="F161" s="42"/>
      <c r="G161" s="57">
        <f>G162</f>
        <v>9730</v>
      </c>
      <c r="H161" s="57"/>
      <c r="I161" s="57"/>
    </row>
    <row r="162" spans="1:9" ht="25.5" x14ac:dyDescent="0.2">
      <c r="A162" s="174" t="s">
        <v>289</v>
      </c>
      <c r="B162" s="38"/>
      <c r="C162" s="175" t="s">
        <v>38</v>
      </c>
      <c r="D162" s="53" t="s">
        <v>42</v>
      </c>
      <c r="E162" s="54" t="s">
        <v>290</v>
      </c>
      <c r="F162" s="42"/>
      <c r="G162" s="57">
        <f>G163</f>
        <v>9730</v>
      </c>
      <c r="H162" s="57"/>
      <c r="I162" s="57"/>
    </row>
    <row r="163" spans="1:9" ht="25.5" x14ac:dyDescent="0.2">
      <c r="A163" s="78" t="s">
        <v>75</v>
      </c>
      <c r="B163" s="38"/>
      <c r="C163" s="175" t="s">
        <v>38</v>
      </c>
      <c r="D163" s="53" t="s">
        <v>42</v>
      </c>
      <c r="E163" s="54" t="s">
        <v>290</v>
      </c>
      <c r="F163" s="42" t="s">
        <v>76</v>
      </c>
      <c r="G163" s="57">
        <f>5500+4230</f>
        <v>9730</v>
      </c>
      <c r="H163" s="57"/>
      <c r="I163" s="57"/>
    </row>
    <row r="164" spans="1:9" x14ac:dyDescent="0.2">
      <c r="A164" s="78"/>
      <c r="B164" s="54"/>
      <c r="C164" s="53"/>
      <c r="D164" s="53"/>
      <c r="E164" s="53"/>
      <c r="F164" s="43"/>
      <c r="G164" s="57"/>
      <c r="H164" s="57"/>
      <c r="I164" s="57"/>
    </row>
    <row r="165" spans="1:9" ht="16.5" customHeight="1" x14ac:dyDescent="0.25">
      <c r="A165" s="188" t="s">
        <v>33</v>
      </c>
      <c r="B165" s="44"/>
      <c r="C165" s="39" t="s">
        <v>38</v>
      </c>
      <c r="D165" s="39" t="s">
        <v>43</v>
      </c>
      <c r="E165" s="39"/>
      <c r="F165" s="39"/>
      <c r="G165" s="41">
        <f>G166+G170</f>
        <v>3885.2999999999997</v>
      </c>
      <c r="H165" s="41">
        <f t="shared" ref="G165:I166" si="11">H166</f>
        <v>0</v>
      </c>
      <c r="I165" s="41">
        <f t="shared" si="11"/>
        <v>0</v>
      </c>
    </row>
    <row r="166" spans="1:9" x14ac:dyDescent="0.2">
      <c r="A166" s="174" t="s">
        <v>60</v>
      </c>
      <c r="B166" s="44"/>
      <c r="C166" s="39" t="s">
        <v>38</v>
      </c>
      <c r="D166" s="39" t="s">
        <v>43</v>
      </c>
      <c r="E166" s="68" t="s">
        <v>85</v>
      </c>
      <c r="F166" s="39"/>
      <c r="G166" s="41">
        <f t="shared" si="11"/>
        <v>67.599999999999994</v>
      </c>
      <c r="H166" s="41">
        <f t="shared" si="11"/>
        <v>0</v>
      </c>
      <c r="I166" s="41">
        <f t="shared" si="11"/>
        <v>0</v>
      </c>
    </row>
    <row r="167" spans="1:9" x14ac:dyDescent="0.2">
      <c r="A167" s="174" t="s">
        <v>60</v>
      </c>
      <c r="B167" s="44"/>
      <c r="C167" s="39" t="s">
        <v>38</v>
      </c>
      <c r="D167" s="39" t="s">
        <v>43</v>
      </c>
      <c r="E167" s="54" t="s">
        <v>86</v>
      </c>
      <c r="F167" s="39"/>
      <c r="G167" s="41">
        <f>G168</f>
        <v>67.599999999999994</v>
      </c>
      <c r="H167" s="41">
        <f>H168</f>
        <v>0</v>
      </c>
      <c r="I167" s="41">
        <f>I168</f>
        <v>0</v>
      </c>
    </row>
    <row r="168" spans="1:9" ht="69.75" customHeight="1" x14ac:dyDescent="0.2">
      <c r="A168" s="61" t="s">
        <v>252</v>
      </c>
      <c r="B168" s="44"/>
      <c r="C168" s="39" t="s">
        <v>38</v>
      </c>
      <c r="D168" s="39" t="s">
        <v>43</v>
      </c>
      <c r="E168" s="54" t="s">
        <v>251</v>
      </c>
      <c r="F168" s="43"/>
      <c r="G168" s="41">
        <f>SUM(G169)</f>
        <v>67.599999999999994</v>
      </c>
      <c r="H168" s="41">
        <f>SUM(H169)</f>
        <v>0</v>
      </c>
      <c r="I168" s="41">
        <f>SUM(I169)</f>
        <v>0</v>
      </c>
    </row>
    <row r="169" spans="1:9" ht="69.75" customHeight="1" x14ac:dyDescent="0.2">
      <c r="A169" s="78" t="s">
        <v>55</v>
      </c>
      <c r="B169" s="61"/>
      <c r="C169" s="39" t="s">
        <v>38</v>
      </c>
      <c r="D169" s="39" t="s">
        <v>43</v>
      </c>
      <c r="E169" s="54" t="s">
        <v>251</v>
      </c>
      <c r="F169" s="42" t="s">
        <v>56</v>
      </c>
      <c r="G169" s="41">
        <v>67.599999999999994</v>
      </c>
      <c r="H169" s="41"/>
      <c r="I169" s="41"/>
    </row>
    <row r="170" spans="1:9" ht="30.75" customHeight="1" x14ac:dyDescent="0.2">
      <c r="A170" s="174" t="s">
        <v>289</v>
      </c>
      <c r="B170" s="44"/>
      <c r="C170" s="39" t="s">
        <v>38</v>
      </c>
      <c r="D170" s="39" t="s">
        <v>43</v>
      </c>
      <c r="E170" s="54" t="s">
        <v>290</v>
      </c>
      <c r="F170" s="42"/>
      <c r="G170" s="41">
        <f>G171</f>
        <v>3817.7</v>
      </c>
      <c r="H170" s="41"/>
      <c r="I170" s="41"/>
    </row>
    <row r="171" spans="1:9" ht="24" customHeight="1" x14ac:dyDescent="0.2">
      <c r="A171" s="78" t="s">
        <v>75</v>
      </c>
      <c r="B171" s="44"/>
      <c r="C171" s="39" t="s">
        <v>38</v>
      </c>
      <c r="D171" s="39" t="s">
        <v>43</v>
      </c>
      <c r="E171" s="54" t="s">
        <v>290</v>
      </c>
      <c r="F171" s="42" t="s">
        <v>76</v>
      </c>
      <c r="G171" s="41">
        <v>3817.7</v>
      </c>
      <c r="H171" s="41"/>
      <c r="I171" s="41"/>
    </row>
    <row r="172" spans="1:9" x14ac:dyDescent="0.2">
      <c r="H172" s="1"/>
    </row>
    <row r="173" spans="1:9" ht="12" customHeight="1" x14ac:dyDescent="0.2">
      <c r="A173" s="77" t="s">
        <v>7</v>
      </c>
      <c r="B173" s="32">
        <v>911</v>
      </c>
      <c r="C173" s="62" t="s">
        <v>44</v>
      </c>
      <c r="D173" s="62" t="s">
        <v>36</v>
      </c>
      <c r="E173" s="62"/>
      <c r="F173" s="62"/>
      <c r="G173" s="63">
        <f>SUM(G174,G199,G210,G239)</f>
        <v>28614.2</v>
      </c>
      <c r="H173" s="63">
        <f>SUM(H174,H199,H210,H240)</f>
        <v>10662.225040000001</v>
      </c>
      <c r="I173" s="63">
        <f>SUM(I174,I199,I210,I240)</f>
        <v>9326.7250399999994</v>
      </c>
    </row>
    <row r="174" spans="1:9" x14ac:dyDescent="0.2">
      <c r="A174" s="76" t="s">
        <v>21</v>
      </c>
      <c r="B174" s="64"/>
      <c r="C174" s="69" t="s">
        <v>44</v>
      </c>
      <c r="D174" s="69" t="s">
        <v>35</v>
      </c>
      <c r="E174" s="39"/>
      <c r="F174" s="39"/>
      <c r="G174" s="41">
        <f>G176+G182+G191</f>
        <v>5860.6</v>
      </c>
      <c r="H174" s="41">
        <f>H176+H182</f>
        <v>565.42503999999997</v>
      </c>
      <c r="I174" s="41">
        <f>I176+I182</f>
        <v>565.42503999999997</v>
      </c>
    </row>
    <row r="175" spans="1:9" ht="53.25" customHeight="1" x14ac:dyDescent="0.2">
      <c r="A175" s="78" t="s">
        <v>223</v>
      </c>
      <c r="B175" s="64"/>
      <c r="C175" s="43" t="s">
        <v>44</v>
      </c>
      <c r="D175" s="43" t="s">
        <v>35</v>
      </c>
      <c r="E175" s="42" t="s">
        <v>160</v>
      </c>
      <c r="F175" s="39"/>
      <c r="G175" s="41">
        <f t="shared" ref="G175:I176" si="12">G176</f>
        <v>3276.8</v>
      </c>
      <c r="H175" s="41">
        <f t="shared" si="12"/>
        <v>229.92503999999997</v>
      </c>
      <c r="I175" s="41">
        <f t="shared" si="12"/>
        <v>229.92503999999997</v>
      </c>
    </row>
    <row r="176" spans="1:9" ht="53.25" customHeight="1" x14ac:dyDescent="0.2">
      <c r="A176" s="78" t="s">
        <v>223</v>
      </c>
      <c r="B176" s="64"/>
      <c r="C176" s="43" t="s">
        <v>44</v>
      </c>
      <c r="D176" s="43" t="s">
        <v>35</v>
      </c>
      <c r="E176" s="42" t="s">
        <v>161</v>
      </c>
      <c r="F176" s="39"/>
      <c r="G176" s="41">
        <f t="shared" si="12"/>
        <v>3276.8</v>
      </c>
      <c r="H176" s="41">
        <f t="shared" si="12"/>
        <v>229.92503999999997</v>
      </c>
      <c r="I176" s="41">
        <f t="shared" si="12"/>
        <v>229.92503999999997</v>
      </c>
    </row>
    <row r="177" spans="1:12" ht="25.5" x14ac:dyDescent="0.2">
      <c r="A177" s="78" t="s">
        <v>206</v>
      </c>
      <c r="B177" s="64"/>
      <c r="C177" s="43" t="s">
        <v>44</v>
      </c>
      <c r="D177" s="43" t="s">
        <v>35</v>
      </c>
      <c r="E177" s="42" t="s">
        <v>162</v>
      </c>
      <c r="F177" s="39"/>
      <c r="G177" s="41">
        <f>G181+G179</f>
        <v>3276.8</v>
      </c>
      <c r="H177" s="41">
        <f>H181+H179</f>
        <v>229.92503999999997</v>
      </c>
      <c r="I177" s="41">
        <f>I181+I179</f>
        <v>229.92503999999997</v>
      </c>
    </row>
    <row r="178" spans="1:12" x14ac:dyDescent="0.2">
      <c r="A178" s="78" t="s">
        <v>204</v>
      </c>
      <c r="B178" s="64"/>
      <c r="C178" s="43" t="s">
        <v>44</v>
      </c>
      <c r="D178" s="43" t="s">
        <v>35</v>
      </c>
      <c r="E178" s="42" t="s">
        <v>205</v>
      </c>
      <c r="F178" s="39"/>
      <c r="G178" s="41">
        <f>G179</f>
        <v>2390</v>
      </c>
      <c r="H178" s="41"/>
      <c r="I178" s="41"/>
    </row>
    <row r="179" spans="1:12" ht="25.5" x14ac:dyDescent="0.2">
      <c r="A179" s="78" t="s">
        <v>75</v>
      </c>
      <c r="B179" s="64"/>
      <c r="C179" s="43" t="s">
        <v>44</v>
      </c>
      <c r="D179" s="43" t="s">
        <v>35</v>
      </c>
      <c r="E179" s="42" t="s">
        <v>205</v>
      </c>
      <c r="F179" s="43" t="s">
        <v>76</v>
      </c>
      <c r="G179" s="193">
        <f>300+500+150+540+1200-300</f>
        <v>2390</v>
      </c>
      <c r="H179" s="41"/>
      <c r="I179" s="41"/>
      <c r="L179" s="102"/>
    </row>
    <row r="180" spans="1:12" x14ac:dyDescent="0.2">
      <c r="A180" s="78" t="s">
        <v>104</v>
      </c>
      <c r="B180" s="64"/>
      <c r="C180" s="43" t="s">
        <v>44</v>
      </c>
      <c r="D180" s="43" t="s">
        <v>35</v>
      </c>
      <c r="E180" s="42" t="s">
        <v>163</v>
      </c>
      <c r="F180" s="39"/>
      <c r="G180" s="41">
        <f>G181</f>
        <v>886.8</v>
      </c>
      <c r="H180" s="41">
        <f>H181</f>
        <v>229.92503999999997</v>
      </c>
      <c r="I180" s="41">
        <f>I181</f>
        <v>229.92503999999997</v>
      </c>
    </row>
    <row r="181" spans="1:12" ht="25.5" x14ac:dyDescent="0.2">
      <c r="A181" s="78" t="s">
        <v>75</v>
      </c>
      <c r="B181" s="64"/>
      <c r="C181" s="43" t="s">
        <v>44</v>
      </c>
      <c r="D181" s="43" t="s">
        <v>35</v>
      </c>
      <c r="E181" s="42" t="s">
        <v>163</v>
      </c>
      <c r="F181" s="43" t="s">
        <v>76</v>
      </c>
      <c r="G181" s="192">
        <f>229.9+600+50+6.9</f>
        <v>886.8</v>
      </c>
      <c r="H181" s="41">
        <f>[1]прил9!F101/1000</f>
        <v>229.92503999999997</v>
      </c>
      <c r="I181" s="41">
        <f>[1]прил9!G101/1000</f>
        <v>229.92503999999997</v>
      </c>
    </row>
    <row r="182" spans="1:12" x14ac:dyDescent="0.2">
      <c r="A182" s="80" t="s">
        <v>60</v>
      </c>
      <c r="B182" s="64"/>
      <c r="C182" s="39" t="s">
        <v>44</v>
      </c>
      <c r="D182" s="39" t="s">
        <v>35</v>
      </c>
      <c r="E182" s="50" t="s">
        <v>85</v>
      </c>
      <c r="F182" s="39"/>
      <c r="G182" s="41">
        <f>SUM(G183)</f>
        <v>397.4</v>
      </c>
      <c r="H182" s="41">
        <f>SUM(H183)</f>
        <v>335.5</v>
      </c>
      <c r="I182" s="41">
        <f>SUM(I183)</f>
        <v>335.5</v>
      </c>
    </row>
    <row r="183" spans="1:12" x14ac:dyDescent="0.2">
      <c r="A183" s="80" t="s">
        <v>148</v>
      </c>
      <c r="B183" s="64"/>
      <c r="C183" s="39" t="s">
        <v>44</v>
      </c>
      <c r="D183" s="39" t="s">
        <v>35</v>
      </c>
      <c r="E183" s="70" t="s">
        <v>86</v>
      </c>
      <c r="F183" s="39"/>
      <c r="G183" s="41">
        <f>G184</f>
        <v>397.4</v>
      </c>
      <c r="H183" s="41">
        <f>H184</f>
        <v>335.5</v>
      </c>
      <c r="I183" s="41">
        <f>I184</f>
        <v>335.5</v>
      </c>
    </row>
    <row r="184" spans="1:12" x14ac:dyDescent="0.2">
      <c r="A184" s="80" t="s">
        <v>148</v>
      </c>
      <c r="B184" s="64"/>
      <c r="C184" s="39" t="s">
        <v>44</v>
      </c>
      <c r="D184" s="39" t="s">
        <v>35</v>
      </c>
      <c r="E184" s="70" t="s">
        <v>102</v>
      </c>
      <c r="F184" s="39"/>
      <c r="G184" s="41">
        <f>G186+G188+G190</f>
        <v>397.4</v>
      </c>
      <c r="H184" s="41">
        <f>H186+H188</f>
        <v>335.5</v>
      </c>
      <c r="I184" s="41">
        <f>I186+I188</f>
        <v>335.5</v>
      </c>
    </row>
    <row r="185" spans="1:12" hidden="1" x14ac:dyDescent="0.2">
      <c r="A185" s="80"/>
      <c r="B185" s="64"/>
      <c r="C185" s="39"/>
      <c r="D185" s="39"/>
      <c r="E185" s="68"/>
      <c r="F185" s="39"/>
      <c r="G185" s="41"/>
      <c r="H185" s="41"/>
      <c r="I185" s="41"/>
    </row>
    <row r="186" spans="1:12" hidden="1" x14ac:dyDescent="0.2">
      <c r="A186" s="78"/>
      <c r="B186" s="64"/>
      <c r="C186" s="39"/>
      <c r="D186" s="39"/>
      <c r="E186" s="68"/>
      <c r="F186" s="43"/>
      <c r="G186" s="41"/>
      <c r="H186" s="41"/>
      <c r="I186" s="41"/>
    </row>
    <row r="187" spans="1:12" x14ac:dyDescent="0.2">
      <c r="A187" s="80" t="s">
        <v>201</v>
      </c>
      <c r="B187" s="64"/>
      <c r="C187" s="39" t="s">
        <v>44</v>
      </c>
      <c r="D187" s="39" t="s">
        <v>35</v>
      </c>
      <c r="E187" s="50" t="s">
        <v>103</v>
      </c>
      <c r="F187" s="43"/>
      <c r="G187" s="41">
        <f>G188</f>
        <v>397.4</v>
      </c>
      <c r="H187" s="41">
        <f>H188</f>
        <v>335.5</v>
      </c>
      <c r="I187" s="41">
        <f>I188</f>
        <v>335.5</v>
      </c>
    </row>
    <row r="188" spans="1:12" ht="25.5" x14ac:dyDescent="0.2">
      <c r="A188" s="78" t="s">
        <v>75</v>
      </c>
      <c r="B188" s="40"/>
      <c r="C188" s="39" t="s">
        <v>44</v>
      </c>
      <c r="D188" s="39" t="s">
        <v>35</v>
      </c>
      <c r="E188" s="54" t="s">
        <v>103</v>
      </c>
      <c r="F188" s="43" t="s">
        <v>76</v>
      </c>
      <c r="G188" s="192">
        <f>335.5+74-12.1</f>
        <v>397.4</v>
      </c>
      <c r="H188" s="41">
        <v>335.5</v>
      </c>
      <c r="I188" s="41">
        <v>335.5</v>
      </c>
    </row>
    <row r="189" spans="1:12" ht="25.5" x14ac:dyDescent="0.2">
      <c r="A189" s="78" t="s">
        <v>309</v>
      </c>
      <c r="B189" s="40"/>
      <c r="C189" s="39" t="s">
        <v>44</v>
      </c>
      <c r="D189" s="39" t="s">
        <v>35</v>
      </c>
      <c r="E189" s="54" t="s">
        <v>308</v>
      </c>
      <c r="F189" s="43"/>
      <c r="G189" s="41"/>
      <c r="H189" s="41"/>
      <c r="I189" s="41"/>
    </row>
    <row r="190" spans="1:12" ht="25.5" x14ac:dyDescent="0.2">
      <c r="A190" s="78" t="s">
        <v>75</v>
      </c>
      <c r="B190" s="40"/>
      <c r="C190" s="39" t="s">
        <v>44</v>
      </c>
      <c r="D190" s="39" t="s">
        <v>35</v>
      </c>
      <c r="E190" s="54" t="s">
        <v>308</v>
      </c>
      <c r="F190" s="42" t="s">
        <v>76</v>
      </c>
      <c r="G190" s="41">
        <v>0</v>
      </c>
      <c r="H190" s="41"/>
      <c r="I190" s="41"/>
    </row>
    <row r="191" spans="1:12" ht="38.25" x14ac:dyDescent="0.2">
      <c r="A191" s="78" t="s">
        <v>253</v>
      </c>
      <c r="B191" s="38"/>
      <c r="C191" s="42" t="s">
        <v>44</v>
      </c>
      <c r="D191" s="42" t="s">
        <v>35</v>
      </c>
      <c r="E191" s="54" t="s">
        <v>254</v>
      </c>
      <c r="G191" s="41">
        <f>G192</f>
        <v>2186.4</v>
      </c>
      <c r="H191" s="87"/>
      <c r="I191" s="87"/>
    </row>
    <row r="192" spans="1:12" ht="38.25" x14ac:dyDescent="0.2">
      <c r="A192" s="78" t="s">
        <v>255</v>
      </c>
      <c r="B192" s="38"/>
      <c r="C192" s="42" t="s">
        <v>44</v>
      </c>
      <c r="D192" s="42" t="s">
        <v>35</v>
      </c>
      <c r="E192" s="54" t="s">
        <v>256</v>
      </c>
      <c r="F192" s="39"/>
      <c r="G192" s="41">
        <f>G194+G196+G198</f>
        <v>2186.4</v>
      </c>
      <c r="H192" s="41"/>
      <c r="I192" s="41"/>
    </row>
    <row r="193" spans="1:9" ht="25.5" x14ac:dyDescent="0.2">
      <c r="A193" s="78" t="s">
        <v>303</v>
      </c>
      <c r="B193" s="38"/>
      <c r="C193" s="42" t="s">
        <v>44</v>
      </c>
      <c r="D193" s="42" t="s">
        <v>35</v>
      </c>
      <c r="E193" s="54" t="s">
        <v>304</v>
      </c>
      <c r="F193" s="39"/>
      <c r="G193" s="41">
        <f>G194</f>
        <v>1178.5</v>
      </c>
      <c r="H193" s="41"/>
      <c r="I193" s="41"/>
    </row>
    <row r="194" spans="1:9" x14ac:dyDescent="0.2">
      <c r="A194" s="81" t="s">
        <v>74</v>
      </c>
      <c r="B194" s="38"/>
      <c r="C194" s="42" t="s">
        <v>44</v>
      </c>
      <c r="D194" s="42" t="s">
        <v>35</v>
      </c>
      <c r="E194" s="54" t="s">
        <v>304</v>
      </c>
      <c r="F194" s="42" t="s">
        <v>183</v>
      </c>
      <c r="G194" s="41">
        <v>1178.5</v>
      </c>
      <c r="H194" s="41"/>
      <c r="I194" s="41"/>
    </row>
    <row r="195" spans="1:9" x14ac:dyDescent="0.2">
      <c r="A195" s="78" t="s">
        <v>305</v>
      </c>
      <c r="B195" s="38"/>
      <c r="C195" s="42" t="s">
        <v>44</v>
      </c>
      <c r="D195" s="42" t="s">
        <v>35</v>
      </c>
      <c r="E195" s="54" t="s">
        <v>306</v>
      </c>
      <c r="F195" s="42"/>
      <c r="G195" s="41">
        <f>G196</f>
        <v>743.8</v>
      </c>
      <c r="H195" s="41"/>
      <c r="I195" s="41"/>
    </row>
    <row r="196" spans="1:9" x14ac:dyDescent="0.2">
      <c r="A196" s="81" t="s">
        <v>74</v>
      </c>
      <c r="B196" s="38"/>
      <c r="C196" s="42" t="s">
        <v>44</v>
      </c>
      <c r="D196" s="42" t="s">
        <v>35</v>
      </c>
      <c r="E196" s="54" t="s">
        <v>306</v>
      </c>
      <c r="F196" s="42" t="s">
        <v>183</v>
      </c>
      <c r="G196" s="41">
        <v>743.8</v>
      </c>
      <c r="H196" s="41"/>
      <c r="I196" s="41"/>
    </row>
    <row r="197" spans="1:9" ht="25.5" x14ac:dyDescent="0.2">
      <c r="A197" s="78" t="s">
        <v>257</v>
      </c>
      <c r="B197" s="38"/>
      <c r="C197" s="42" t="s">
        <v>44</v>
      </c>
      <c r="D197" s="42" t="s">
        <v>35</v>
      </c>
      <c r="E197" s="54" t="s">
        <v>258</v>
      </c>
      <c r="F197" s="39"/>
      <c r="G197" s="41">
        <f>G198</f>
        <v>264.10000000000002</v>
      </c>
      <c r="H197" s="41"/>
      <c r="I197" s="41"/>
    </row>
    <row r="198" spans="1:9" x14ac:dyDescent="0.2">
      <c r="A198" s="81" t="s">
        <v>74</v>
      </c>
      <c r="B198" s="38"/>
      <c r="C198" s="42" t="s">
        <v>44</v>
      </c>
      <c r="D198" s="42" t="s">
        <v>35</v>
      </c>
      <c r="E198" s="54" t="s">
        <v>258</v>
      </c>
      <c r="F198" s="42" t="s">
        <v>183</v>
      </c>
      <c r="G198" s="41">
        <f>100+164.1</f>
        <v>264.10000000000002</v>
      </c>
      <c r="H198" s="41"/>
      <c r="I198" s="41"/>
    </row>
    <row r="199" spans="1:9" x14ac:dyDescent="0.2">
      <c r="A199" s="76" t="s">
        <v>8</v>
      </c>
      <c r="B199" s="64"/>
      <c r="C199" s="69" t="s">
        <v>44</v>
      </c>
      <c r="D199" s="69" t="s">
        <v>41</v>
      </c>
      <c r="E199" s="39"/>
      <c r="F199" s="39"/>
      <c r="G199" s="41">
        <f>SUM(G201)+G208</f>
        <v>2327.3999999999996</v>
      </c>
      <c r="H199" s="41">
        <f>SUM(H201)</f>
        <v>1016.2</v>
      </c>
      <c r="I199" s="41">
        <f>SUM(I201)</f>
        <v>0</v>
      </c>
    </row>
    <row r="200" spans="1:9" ht="54" customHeight="1" x14ac:dyDescent="0.2">
      <c r="A200" s="78" t="s">
        <v>223</v>
      </c>
      <c r="B200" s="64"/>
      <c r="C200" s="39" t="s">
        <v>44</v>
      </c>
      <c r="D200" s="39" t="s">
        <v>41</v>
      </c>
      <c r="E200" s="54" t="s">
        <v>160</v>
      </c>
      <c r="F200" s="39"/>
      <c r="G200" s="41">
        <f>G201</f>
        <v>2032.3999999999999</v>
      </c>
      <c r="H200" s="41">
        <f>H201</f>
        <v>1016.2</v>
      </c>
      <c r="I200" s="41">
        <f>I201</f>
        <v>0</v>
      </c>
    </row>
    <row r="201" spans="1:9" ht="53.25" customHeight="1" x14ac:dyDescent="0.2">
      <c r="A201" s="78" t="s">
        <v>223</v>
      </c>
      <c r="B201" s="64"/>
      <c r="C201" s="39" t="s">
        <v>44</v>
      </c>
      <c r="D201" s="39" t="s">
        <v>41</v>
      </c>
      <c r="E201" s="54" t="s">
        <v>161</v>
      </c>
      <c r="F201" s="39"/>
      <c r="G201" s="41">
        <f>G202+G205</f>
        <v>2032.3999999999999</v>
      </c>
      <c r="H201" s="41">
        <f>H202+H205</f>
        <v>1016.2</v>
      </c>
      <c r="I201" s="41">
        <f>I202+I205</f>
        <v>0</v>
      </c>
    </row>
    <row r="202" spans="1:9" ht="26.25" customHeight="1" x14ac:dyDescent="0.2">
      <c r="A202" s="78" t="s">
        <v>291</v>
      </c>
      <c r="B202" s="44"/>
      <c r="C202" s="39" t="s">
        <v>44</v>
      </c>
      <c r="D202" s="39" t="s">
        <v>41</v>
      </c>
      <c r="E202" s="54" t="s">
        <v>168</v>
      </c>
      <c r="F202" s="39"/>
      <c r="G202" s="41">
        <f>G204</f>
        <v>2032.3999999999999</v>
      </c>
      <c r="H202" s="41">
        <f>H204</f>
        <v>1016.2</v>
      </c>
      <c r="I202" s="41">
        <f>I204</f>
        <v>0</v>
      </c>
    </row>
    <row r="203" spans="1:9" ht="25.5" x14ac:dyDescent="0.2">
      <c r="A203" s="78" t="s">
        <v>293</v>
      </c>
      <c r="B203" s="44"/>
      <c r="C203" s="39" t="s">
        <v>44</v>
      </c>
      <c r="D203" s="39" t="s">
        <v>41</v>
      </c>
      <c r="E203" s="54" t="s">
        <v>292</v>
      </c>
      <c r="F203" s="43"/>
      <c r="G203" s="41">
        <f>G204</f>
        <v>2032.3999999999999</v>
      </c>
      <c r="H203" s="41">
        <f>H204</f>
        <v>1016.2</v>
      </c>
      <c r="I203" s="41">
        <f>I204</f>
        <v>0</v>
      </c>
    </row>
    <row r="204" spans="1:9" ht="25.5" x14ac:dyDescent="0.2">
      <c r="A204" s="78" t="s">
        <v>75</v>
      </c>
      <c r="B204" s="64"/>
      <c r="C204" s="39" t="s">
        <v>44</v>
      </c>
      <c r="D204" s="39" t="s">
        <v>41</v>
      </c>
      <c r="E204" s="54" t="s">
        <v>292</v>
      </c>
      <c r="F204" s="39" t="s">
        <v>76</v>
      </c>
      <c r="G204" s="41">
        <f>1808.8+223.6</f>
        <v>2032.3999999999999</v>
      </c>
      <c r="H204" s="41">
        <f>904.5+111.7</f>
        <v>1016.2</v>
      </c>
      <c r="I204" s="41">
        <v>0</v>
      </c>
    </row>
    <row r="205" spans="1:9" x14ac:dyDescent="0.2">
      <c r="A205" s="78" t="s">
        <v>139</v>
      </c>
      <c r="B205" s="64"/>
      <c r="C205" s="39" t="s">
        <v>44</v>
      </c>
      <c r="D205" s="39" t="s">
        <v>41</v>
      </c>
      <c r="E205" s="54" t="s">
        <v>164</v>
      </c>
      <c r="F205" s="39"/>
      <c r="G205" s="41">
        <f t="shared" ref="G205:I206" si="13">G206</f>
        <v>0</v>
      </c>
      <c r="H205" s="41">
        <f t="shared" si="13"/>
        <v>0</v>
      </c>
      <c r="I205" s="41">
        <f t="shared" si="13"/>
        <v>0</v>
      </c>
    </row>
    <row r="206" spans="1:9" x14ac:dyDescent="0.2">
      <c r="A206" s="78" t="s">
        <v>159</v>
      </c>
      <c r="B206" s="64"/>
      <c r="C206" s="39" t="s">
        <v>44</v>
      </c>
      <c r="D206" s="39" t="s">
        <v>41</v>
      </c>
      <c r="E206" s="54" t="s">
        <v>165</v>
      </c>
      <c r="F206" s="39"/>
      <c r="G206" s="41">
        <f t="shared" si="13"/>
        <v>0</v>
      </c>
      <c r="H206" s="41">
        <f t="shared" si="13"/>
        <v>0</v>
      </c>
      <c r="I206" s="41">
        <f t="shared" si="13"/>
        <v>0</v>
      </c>
    </row>
    <row r="207" spans="1:9" ht="25.5" x14ac:dyDescent="0.2">
      <c r="A207" s="78" t="s">
        <v>75</v>
      </c>
      <c r="B207" s="64"/>
      <c r="C207" s="39" t="s">
        <v>44</v>
      </c>
      <c r="D207" s="39" t="s">
        <v>41</v>
      </c>
      <c r="E207" s="54" t="s">
        <v>165</v>
      </c>
      <c r="F207" s="39" t="s">
        <v>76</v>
      </c>
      <c r="G207" s="41">
        <v>0</v>
      </c>
      <c r="H207" s="41"/>
      <c r="I207" s="41"/>
    </row>
    <row r="208" spans="1:9" ht="25.5" x14ac:dyDescent="0.2">
      <c r="A208" s="78" t="s">
        <v>309</v>
      </c>
      <c r="B208" s="64"/>
      <c r="C208" s="39" t="s">
        <v>44</v>
      </c>
      <c r="D208" s="39" t="s">
        <v>41</v>
      </c>
      <c r="E208" s="54" t="s">
        <v>308</v>
      </c>
      <c r="F208" s="39"/>
      <c r="G208" s="41">
        <f>G209</f>
        <v>295</v>
      </c>
      <c r="H208" s="41"/>
      <c r="I208" s="41"/>
    </row>
    <row r="209" spans="1:9" ht="25.5" x14ac:dyDescent="0.2">
      <c r="A209" s="78" t="s">
        <v>75</v>
      </c>
      <c r="B209" s="64"/>
      <c r="C209" s="39" t="s">
        <v>44</v>
      </c>
      <c r="D209" s="39" t="s">
        <v>41</v>
      </c>
      <c r="E209" s="54" t="s">
        <v>308</v>
      </c>
      <c r="F209" s="39" t="s">
        <v>76</v>
      </c>
      <c r="G209" s="192">
        <f>195+130-30</f>
        <v>295</v>
      </c>
      <c r="H209" s="41"/>
      <c r="I209" s="41"/>
    </row>
    <row r="210" spans="1:9" x14ac:dyDescent="0.2">
      <c r="A210" s="76" t="s">
        <v>22</v>
      </c>
      <c r="B210" s="64"/>
      <c r="C210" s="69" t="s">
        <v>44</v>
      </c>
      <c r="D210" s="69" t="s">
        <v>37</v>
      </c>
      <c r="E210" s="43"/>
      <c r="F210" s="43"/>
      <c r="G210" s="67">
        <f>G211</f>
        <v>20109.8</v>
      </c>
      <c r="H210" s="67">
        <f>H211</f>
        <v>9015.6</v>
      </c>
      <c r="I210" s="67">
        <f>I211</f>
        <v>8696.2999999999993</v>
      </c>
    </row>
    <row r="211" spans="1:9" ht="51.75" customHeight="1" x14ac:dyDescent="0.2">
      <c r="A211" s="78" t="s">
        <v>270</v>
      </c>
      <c r="B211" s="64"/>
      <c r="C211" s="39" t="s">
        <v>44</v>
      </c>
      <c r="D211" s="43" t="s">
        <v>37</v>
      </c>
      <c r="E211" s="54" t="s">
        <v>160</v>
      </c>
      <c r="F211" s="39"/>
      <c r="G211" s="41">
        <f>G212+G233+G236</f>
        <v>20109.8</v>
      </c>
      <c r="H211" s="41">
        <f>H213+H216+H230</f>
        <v>9015.6</v>
      </c>
      <c r="I211" s="41">
        <f>I213+I216+I230</f>
        <v>8696.2999999999993</v>
      </c>
    </row>
    <row r="212" spans="1:9" ht="51" customHeight="1" x14ac:dyDescent="0.2">
      <c r="A212" s="78" t="s">
        <v>271</v>
      </c>
      <c r="B212" s="64"/>
      <c r="C212" s="39" t="s">
        <v>44</v>
      </c>
      <c r="D212" s="43" t="s">
        <v>37</v>
      </c>
      <c r="E212" s="54" t="s">
        <v>161</v>
      </c>
      <c r="F212" s="39"/>
      <c r="G212" s="41">
        <f>SUM(G214,G231,G217,G229,G221)</f>
        <v>16009.3</v>
      </c>
      <c r="H212" s="41">
        <f>SUM(H214,H231,H217,)</f>
        <v>9015.6</v>
      </c>
      <c r="I212" s="41">
        <f>SUM(I214,I231,I217,)</f>
        <v>8696.2999999999993</v>
      </c>
    </row>
    <row r="213" spans="1:9" ht="25.5" x14ac:dyDescent="0.2">
      <c r="A213" s="78" t="s">
        <v>136</v>
      </c>
      <c r="B213" s="64"/>
      <c r="C213" s="43" t="s">
        <v>44</v>
      </c>
      <c r="D213" s="43" t="s">
        <v>37</v>
      </c>
      <c r="E213" s="54" t="s">
        <v>166</v>
      </c>
      <c r="F213" s="39"/>
      <c r="G213" s="41">
        <f t="shared" ref="G213:I214" si="14">G214</f>
        <v>4056.2999999999993</v>
      </c>
      <c r="H213" s="41">
        <f t="shared" si="14"/>
        <v>3650.2</v>
      </c>
      <c r="I213" s="41">
        <f t="shared" si="14"/>
        <v>3650.2</v>
      </c>
    </row>
    <row r="214" spans="1:9" x14ac:dyDescent="0.2">
      <c r="A214" s="78" t="s">
        <v>68</v>
      </c>
      <c r="B214" s="64"/>
      <c r="C214" s="43" t="s">
        <v>44</v>
      </c>
      <c r="D214" s="43" t="s">
        <v>37</v>
      </c>
      <c r="E214" s="50" t="s">
        <v>167</v>
      </c>
      <c r="F214" s="39"/>
      <c r="G214" s="41">
        <f t="shared" si="14"/>
        <v>4056.2999999999993</v>
      </c>
      <c r="H214" s="41">
        <f t="shared" si="14"/>
        <v>3650.2</v>
      </c>
      <c r="I214" s="41">
        <f t="shared" si="14"/>
        <v>3650.2</v>
      </c>
    </row>
    <row r="215" spans="1:9" ht="25.5" x14ac:dyDescent="0.2">
      <c r="A215" s="78" t="s">
        <v>75</v>
      </c>
      <c r="B215" s="40"/>
      <c r="C215" s="43" t="s">
        <v>44</v>
      </c>
      <c r="D215" s="43" t="s">
        <v>37</v>
      </c>
      <c r="E215" s="54" t="s">
        <v>167</v>
      </c>
      <c r="F215" s="39" t="s">
        <v>76</v>
      </c>
      <c r="G215" s="206">
        <f>3350.2+300+247.1+300+349.3+409.7-900</f>
        <v>4056.2999999999993</v>
      </c>
      <c r="H215" s="41">
        <f>3350.2+300</f>
        <v>3650.2</v>
      </c>
      <c r="I215" s="41">
        <f>3350.2+300</f>
        <v>3650.2</v>
      </c>
    </row>
    <row r="216" spans="1:9" ht="25.5" x14ac:dyDescent="0.2">
      <c r="A216" s="78" t="s">
        <v>138</v>
      </c>
      <c r="B216" s="64"/>
      <c r="C216" s="43" t="s">
        <v>44</v>
      </c>
      <c r="D216" s="43" t="s">
        <v>37</v>
      </c>
      <c r="E216" s="54" t="s">
        <v>168</v>
      </c>
      <c r="F216" s="39"/>
      <c r="G216" s="41">
        <f>G218+G219</f>
        <v>10738.9</v>
      </c>
      <c r="H216" s="41">
        <f>H218+H219</f>
        <v>5195.4000000000005</v>
      </c>
      <c r="I216" s="41">
        <f>I218+I219</f>
        <v>4876.1000000000004</v>
      </c>
    </row>
    <row r="217" spans="1:9" x14ac:dyDescent="0.2">
      <c r="A217" s="78" t="s">
        <v>70</v>
      </c>
      <c r="B217" s="44"/>
      <c r="C217" s="43" t="s">
        <v>44</v>
      </c>
      <c r="D217" s="43" t="s">
        <v>37</v>
      </c>
      <c r="E217" s="54" t="s">
        <v>169</v>
      </c>
      <c r="F217" s="39"/>
      <c r="G217" s="41">
        <f>SUM(G218)</f>
        <v>10738.9</v>
      </c>
      <c r="H217" s="41">
        <f>SUM(H218)</f>
        <v>5195.4000000000005</v>
      </c>
      <c r="I217" s="41">
        <f>SUM(I218)</f>
        <v>4876.1000000000004</v>
      </c>
    </row>
    <row r="218" spans="1:9" ht="25.5" x14ac:dyDescent="0.2">
      <c r="A218" s="78" t="s">
        <v>75</v>
      </c>
      <c r="B218" s="40"/>
      <c r="C218" s="43" t="s">
        <v>44</v>
      </c>
      <c r="D218" s="43" t="s">
        <v>37</v>
      </c>
      <c r="E218" s="54" t="s">
        <v>169</v>
      </c>
      <c r="F218" s="39" t="s">
        <v>76</v>
      </c>
      <c r="G218" s="207">
        <f>4623.6-223.6+1500+2300+925+730+500+30+853.9+500-1000</f>
        <v>10738.9</v>
      </c>
      <c r="H218" s="41">
        <f>5307.1-111.7</f>
        <v>5195.4000000000005</v>
      </c>
      <c r="I218" s="41">
        <v>4876.1000000000004</v>
      </c>
    </row>
    <row r="219" spans="1:9" x14ac:dyDescent="0.2">
      <c r="A219" s="78" t="s">
        <v>202</v>
      </c>
      <c r="B219" s="40"/>
      <c r="C219" s="43" t="s">
        <v>44</v>
      </c>
      <c r="D219" s="43" t="s">
        <v>37</v>
      </c>
      <c r="E219" s="54" t="s">
        <v>203</v>
      </c>
      <c r="F219" s="39"/>
      <c r="G219" s="41">
        <f>G220</f>
        <v>0</v>
      </c>
      <c r="H219" s="41">
        <f>H220</f>
        <v>0</v>
      </c>
      <c r="I219" s="41">
        <f>I220</f>
        <v>0</v>
      </c>
    </row>
    <row r="220" spans="1:9" ht="25.5" x14ac:dyDescent="0.2">
      <c r="A220" s="78" t="s">
        <v>75</v>
      </c>
      <c r="B220" s="40"/>
      <c r="C220" s="43" t="s">
        <v>44</v>
      </c>
      <c r="D220" s="43" t="s">
        <v>37</v>
      </c>
      <c r="E220" s="54" t="s">
        <v>203</v>
      </c>
      <c r="F220" s="39" t="s">
        <v>76</v>
      </c>
      <c r="G220" s="206">
        <v>0</v>
      </c>
      <c r="H220" s="41">
        <v>0</v>
      </c>
      <c r="I220" s="41">
        <v>0</v>
      </c>
    </row>
    <row r="221" spans="1:9" x14ac:dyDescent="0.2">
      <c r="A221" s="194" t="s">
        <v>324</v>
      </c>
      <c r="B221" s="202"/>
      <c r="C221" s="203" t="s">
        <v>44</v>
      </c>
      <c r="D221" s="203" t="s">
        <v>37</v>
      </c>
      <c r="E221" s="204" t="s">
        <v>325</v>
      </c>
      <c r="F221" s="205"/>
      <c r="G221" s="192">
        <f>G222</f>
        <v>1000</v>
      </c>
      <c r="H221" s="192"/>
      <c r="I221" s="192"/>
    </row>
    <row r="222" spans="1:9" x14ac:dyDescent="0.2">
      <c r="A222" s="194" t="s">
        <v>323</v>
      </c>
      <c r="B222" s="202"/>
      <c r="C222" s="203" t="s">
        <v>44</v>
      </c>
      <c r="D222" s="203" t="s">
        <v>37</v>
      </c>
      <c r="E222" s="204" t="s">
        <v>325</v>
      </c>
      <c r="F222" s="205"/>
      <c r="G222" s="192">
        <f>G223</f>
        <v>1000</v>
      </c>
      <c r="H222" s="192"/>
      <c r="I222" s="192"/>
    </row>
    <row r="223" spans="1:9" ht="25.5" x14ac:dyDescent="0.2">
      <c r="A223" s="194" t="s">
        <v>75</v>
      </c>
      <c r="B223" s="202"/>
      <c r="C223" s="203" t="s">
        <v>44</v>
      </c>
      <c r="D223" s="203" t="s">
        <v>37</v>
      </c>
      <c r="E223" s="204" t="s">
        <v>325</v>
      </c>
      <c r="F223" s="205" t="s">
        <v>76</v>
      </c>
      <c r="G223" s="206">
        <v>1000</v>
      </c>
      <c r="H223" s="192"/>
      <c r="I223" s="192"/>
    </row>
    <row r="224" spans="1:9" hidden="1" x14ac:dyDescent="0.2">
      <c r="A224" s="78"/>
      <c r="B224" s="40"/>
      <c r="C224" s="43"/>
      <c r="D224" s="43"/>
      <c r="E224" s="54"/>
      <c r="F224" s="39"/>
      <c r="G224" s="41"/>
      <c r="H224" s="41"/>
      <c r="I224" s="41"/>
    </row>
    <row r="225" spans="1:9" hidden="1" x14ac:dyDescent="0.2">
      <c r="A225" s="78"/>
      <c r="B225" s="40"/>
      <c r="C225" s="43"/>
      <c r="D225" s="43"/>
      <c r="E225" s="54"/>
      <c r="F225" s="39"/>
      <c r="G225" s="41"/>
      <c r="H225" s="41"/>
      <c r="I225" s="41"/>
    </row>
    <row r="226" spans="1:9" hidden="1" x14ac:dyDescent="0.2">
      <c r="A226" s="78"/>
      <c r="B226" s="40"/>
      <c r="C226" s="43"/>
      <c r="D226" s="43"/>
      <c r="E226" s="54"/>
      <c r="F226" s="39"/>
      <c r="G226" s="41"/>
      <c r="H226" s="41"/>
      <c r="I226" s="41"/>
    </row>
    <row r="227" spans="1:9" x14ac:dyDescent="0.2">
      <c r="A227" s="78" t="s">
        <v>319</v>
      </c>
      <c r="B227" s="101"/>
      <c r="C227" s="42" t="s">
        <v>44</v>
      </c>
      <c r="D227" s="42" t="s">
        <v>37</v>
      </c>
      <c r="E227" s="54" t="s">
        <v>320</v>
      </c>
      <c r="F227" s="42"/>
      <c r="G227" s="41">
        <f>G228</f>
        <v>44.1</v>
      </c>
      <c r="H227" s="41"/>
      <c r="I227" s="41"/>
    </row>
    <row r="228" spans="1:9" x14ac:dyDescent="0.2">
      <c r="A228" s="78" t="s">
        <v>317</v>
      </c>
      <c r="B228" s="38"/>
      <c r="C228" s="42" t="s">
        <v>44</v>
      </c>
      <c r="D228" s="42" t="s">
        <v>37</v>
      </c>
      <c r="E228" s="54" t="s">
        <v>318</v>
      </c>
      <c r="F228" s="42"/>
      <c r="G228" s="41">
        <f>G229</f>
        <v>44.1</v>
      </c>
      <c r="H228" s="41"/>
      <c r="I228" s="41"/>
    </row>
    <row r="229" spans="1:9" ht="25.5" x14ac:dyDescent="0.2">
      <c r="A229" s="78" t="s">
        <v>75</v>
      </c>
      <c r="B229" s="38"/>
      <c r="C229" s="42" t="s">
        <v>44</v>
      </c>
      <c r="D229" s="42" t="s">
        <v>37</v>
      </c>
      <c r="E229" s="54" t="s">
        <v>318</v>
      </c>
      <c r="F229" s="42" t="s">
        <v>76</v>
      </c>
      <c r="G229" s="206">
        <v>44.1</v>
      </c>
      <c r="H229" s="41"/>
      <c r="I229" s="41"/>
    </row>
    <row r="230" spans="1:9" x14ac:dyDescent="0.2">
      <c r="A230" s="78" t="s">
        <v>137</v>
      </c>
      <c r="B230" s="64"/>
      <c r="C230" s="43" t="s">
        <v>44</v>
      </c>
      <c r="D230" s="43" t="s">
        <v>37</v>
      </c>
      <c r="E230" s="54" t="s">
        <v>170</v>
      </c>
      <c r="F230" s="39"/>
      <c r="G230" s="41">
        <f>G232</f>
        <v>170</v>
      </c>
      <c r="H230" s="41">
        <f>H232</f>
        <v>170</v>
      </c>
      <c r="I230" s="41">
        <f>I232</f>
        <v>170</v>
      </c>
    </row>
    <row r="231" spans="1:9" x14ac:dyDescent="0.2">
      <c r="A231" s="80" t="s">
        <v>69</v>
      </c>
      <c r="B231" s="40"/>
      <c r="C231" s="43" t="s">
        <v>44</v>
      </c>
      <c r="D231" s="43" t="s">
        <v>37</v>
      </c>
      <c r="E231" s="54" t="s">
        <v>171</v>
      </c>
      <c r="F231" s="43"/>
      <c r="G231" s="41">
        <f>G232</f>
        <v>170</v>
      </c>
      <c r="H231" s="41">
        <f>H232</f>
        <v>170</v>
      </c>
      <c r="I231" s="41">
        <f>I232</f>
        <v>170</v>
      </c>
    </row>
    <row r="232" spans="1:9" ht="25.5" x14ac:dyDescent="0.2">
      <c r="A232" s="78" t="s">
        <v>75</v>
      </c>
      <c r="B232" s="64"/>
      <c r="C232" s="43" t="s">
        <v>44</v>
      </c>
      <c r="D232" s="43" t="s">
        <v>37</v>
      </c>
      <c r="E232" s="54" t="s">
        <v>171</v>
      </c>
      <c r="F232" s="39" t="s">
        <v>76</v>
      </c>
      <c r="G232" s="206">
        <v>170</v>
      </c>
      <c r="H232" s="41">
        <v>170</v>
      </c>
      <c r="I232" s="41">
        <v>170</v>
      </c>
    </row>
    <row r="233" spans="1:9" ht="25.5" x14ac:dyDescent="0.2">
      <c r="A233" s="78" t="s">
        <v>288</v>
      </c>
      <c r="B233" s="64"/>
      <c r="C233" s="43" t="s">
        <v>44</v>
      </c>
      <c r="D233" s="43" t="s">
        <v>37</v>
      </c>
      <c r="E233" s="54" t="s">
        <v>261</v>
      </c>
      <c r="F233" s="39"/>
      <c r="G233" s="41">
        <f>G234</f>
        <v>3500.5</v>
      </c>
      <c r="H233" s="41"/>
      <c r="I233" s="41"/>
    </row>
    <row r="234" spans="1:9" ht="25.5" x14ac:dyDescent="0.2">
      <c r="A234" s="78" t="s">
        <v>264</v>
      </c>
      <c r="B234" s="64"/>
      <c r="C234" s="43" t="s">
        <v>44</v>
      </c>
      <c r="D234" s="43" t="s">
        <v>37</v>
      </c>
      <c r="E234" s="54" t="s">
        <v>263</v>
      </c>
      <c r="F234" s="39"/>
      <c r="G234" s="41">
        <f>G235</f>
        <v>3500.5</v>
      </c>
      <c r="H234" s="41"/>
      <c r="I234" s="41"/>
    </row>
    <row r="235" spans="1:9" ht="25.5" x14ac:dyDescent="0.2">
      <c r="A235" s="78" t="s">
        <v>75</v>
      </c>
      <c r="B235" s="64"/>
      <c r="C235" s="43" t="s">
        <v>44</v>
      </c>
      <c r="D235" s="43" t="s">
        <v>37</v>
      </c>
      <c r="E235" s="54" t="s">
        <v>263</v>
      </c>
      <c r="F235" s="39" t="s">
        <v>76</v>
      </c>
      <c r="G235" s="192">
        <f>1096+3800-1083-312.5</f>
        <v>3500.5</v>
      </c>
      <c r="H235" s="41"/>
      <c r="I235" s="41"/>
    </row>
    <row r="236" spans="1:9" x14ac:dyDescent="0.2">
      <c r="A236" s="78" t="s">
        <v>266</v>
      </c>
      <c r="B236" s="64"/>
      <c r="C236" s="43" t="s">
        <v>44</v>
      </c>
      <c r="D236" s="43" t="s">
        <v>37</v>
      </c>
      <c r="E236" s="54" t="s">
        <v>265</v>
      </c>
      <c r="F236" s="39"/>
      <c r="G236" s="41">
        <f>G237</f>
        <v>600</v>
      </c>
      <c r="H236" s="41"/>
      <c r="I236" s="41"/>
    </row>
    <row r="237" spans="1:9" x14ac:dyDescent="0.2">
      <c r="A237" s="78" t="s">
        <v>267</v>
      </c>
      <c r="B237" s="64"/>
      <c r="C237" s="43" t="s">
        <v>44</v>
      </c>
      <c r="D237" s="43" t="s">
        <v>37</v>
      </c>
      <c r="E237" s="54" t="s">
        <v>268</v>
      </c>
      <c r="F237" s="39"/>
      <c r="G237" s="41">
        <f>G238</f>
        <v>600</v>
      </c>
      <c r="H237" s="41"/>
      <c r="I237" s="41"/>
    </row>
    <row r="238" spans="1:9" ht="25.5" x14ac:dyDescent="0.2">
      <c r="A238" s="78" t="s">
        <v>75</v>
      </c>
      <c r="B238" s="64"/>
      <c r="C238" s="43" t="s">
        <v>44</v>
      </c>
      <c r="D238" s="43" t="s">
        <v>37</v>
      </c>
      <c r="E238" s="54" t="s">
        <v>268</v>
      </c>
      <c r="F238" s="39" t="s">
        <v>76</v>
      </c>
      <c r="G238" s="192">
        <f>708.4-108.4</f>
        <v>600</v>
      </c>
      <c r="H238" s="41"/>
      <c r="I238" s="41"/>
    </row>
    <row r="239" spans="1:9" ht="18.75" customHeight="1" x14ac:dyDescent="0.2">
      <c r="A239" s="76" t="s">
        <v>216</v>
      </c>
      <c r="B239" s="40"/>
      <c r="C239" s="62" t="s">
        <v>44</v>
      </c>
      <c r="D239" s="62" t="s">
        <v>44</v>
      </c>
      <c r="E239" s="185"/>
      <c r="F239" s="62"/>
      <c r="G239" s="63">
        <f>G240+G245</f>
        <v>316.39999999999998</v>
      </c>
      <c r="H239" s="41"/>
      <c r="I239" s="41"/>
    </row>
    <row r="240" spans="1:9" ht="51.75" x14ac:dyDescent="0.25">
      <c r="A240" s="78" t="s">
        <v>269</v>
      </c>
      <c r="B240" s="40"/>
      <c r="C240" s="42" t="s">
        <v>44</v>
      </c>
      <c r="D240" s="42" t="s">
        <v>44</v>
      </c>
      <c r="E240" s="54" t="s">
        <v>273</v>
      </c>
      <c r="F240" s="37"/>
      <c r="G240" s="30">
        <f>G241</f>
        <v>66.400000000000006</v>
      </c>
      <c r="H240" s="30">
        <f>H241</f>
        <v>65</v>
      </c>
      <c r="I240" s="30">
        <f>I241</f>
        <v>65</v>
      </c>
    </row>
    <row r="241" spans="1:11" x14ac:dyDescent="0.2">
      <c r="A241" s="81" t="s">
        <v>286</v>
      </c>
      <c r="B241" s="60"/>
      <c r="C241" s="42" t="s">
        <v>44</v>
      </c>
      <c r="D241" s="42" t="s">
        <v>44</v>
      </c>
      <c r="E241" s="54" t="s">
        <v>274</v>
      </c>
      <c r="F241" s="45" t="s">
        <v>15</v>
      </c>
      <c r="G241" s="41">
        <f>SUM(G242)</f>
        <v>66.400000000000006</v>
      </c>
      <c r="H241" s="41">
        <f>SUM(H242)</f>
        <v>65</v>
      </c>
      <c r="I241" s="41">
        <f>SUM(I242)</f>
        <v>65</v>
      </c>
    </row>
    <row r="242" spans="1:11" ht="25.5" x14ac:dyDescent="0.2">
      <c r="A242" s="80" t="s">
        <v>275</v>
      </c>
      <c r="B242" s="40"/>
      <c r="C242" s="42" t="s">
        <v>44</v>
      </c>
      <c r="D242" s="42" t="s">
        <v>44</v>
      </c>
      <c r="E242" s="54" t="s">
        <v>276</v>
      </c>
      <c r="F242" s="45" t="s">
        <v>15</v>
      </c>
      <c r="G242" s="41">
        <f>SUM(G244)</f>
        <v>66.400000000000006</v>
      </c>
      <c r="H242" s="41">
        <f>SUM(H244)</f>
        <v>65</v>
      </c>
      <c r="I242" s="41">
        <f>SUM(I244)</f>
        <v>65</v>
      </c>
    </row>
    <row r="243" spans="1:11" ht="25.5" x14ac:dyDescent="0.2">
      <c r="A243" s="78" t="s">
        <v>126</v>
      </c>
      <c r="B243" s="40"/>
      <c r="C243" s="42" t="s">
        <v>44</v>
      </c>
      <c r="D243" s="42" t="s">
        <v>44</v>
      </c>
      <c r="E243" s="54" t="s">
        <v>277</v>
      </c>
      <c r="F243" s="45"/>
      <c r="G243" s="41">
        <f>G244</f>
        <v>66.400000000000006</v>
      </c>
      <c r="H243" s="41">
        <f>H244</f>
        <v>65</v>
      </c>
      <c r="I243" s="41">
        <f>I244</f>
        <v>65</v>
      </c>
    </row>
    <row r="244" spans="1:11" x14ac:dyDescent="0.2">
      <c r="A244" s="79" t="s">
        <v>127</v>
      </c>
      <c r="B244" s="40"/>
      <c r="C244" s="42" t="s">
        <v>44</v>
      </c>
      <c r="D244" s="42" t="s">
        <v>44</v>
      </c>
      <c r="E244" s="54" t="s">
        <v>277</v>
      </c>
      <c r="F244" s="54">
        <v>110</v>
      </c>
      <c r="G244" s="210">
        <f>65+1.4</f>
        <v>66.400000000000006</v>
      </c>
      <c r="H244" s="41">
        <v>65</v>
      </c>
      <c r="I244" s="41">
        <v>65</v>
      </c>
    </row>
    <row r="245" spans="1:11" ht="25.5" x14ac:dyDescent="0.2">
      <c r="A245" s="78" t="s">
        <v>309</v>
      </c>
      <c r="B245" s="64"/>
      <c r="C245" s="39" t="s">
        <v>44</v>
      </c>
      <c r="D245" s="42" t="s">
        <v>44</v>
      </c>
      <c r="E245" s="54" t="s">
        <v>308</v>
      </c>
      <c r="F245" s="54"/>
      <c r="G245" s="41">
        <f>G246</f>
        <v>250</v>
      </c>
      <c r="H245" s="41"/>
      <c r="I245" s="41"/>
    </row>
    <row r="246" spans="1:11" ht="25.5" x14ac:dyDescent="0.2">
      <c r="A246" s="78" t="s">
        <v>75</v>
      </c>
      <c r="B246" s="40"/>
      <c r="C246" s="42" t="s">
        <v>44</v>
      </c>
      <c r="D246" s="42" t="s">
        <v>44</v>
      </c>
      <c r="E246" s="54" t="s">
        <v>308</v>
      </c>
      <c r="F246" s="39" t="s">
        <v>76</v>
      </c>
      <c r="G246" s="41">
        <v>250</v>
      </c>
      <c r="H246" s="41"/>
      <c r="I246" s="41"/>
    </row>
    <row r="247" spans="1:11" x14ac:dyDescent="0.2">
      <c r="A247" s="76" t="s">
        <v>14</v>
      </c>
      <c r="B247" s="32">
        <v>911</v>
      </c>
      <c r="C247" s="62" t="s">
        <v>45</v>
      </c>
      <c r="D247" s="62" t="s">
        <v>36</v>
      </c>
      <c r="E247" s="32"/>
      <c r="F247" s="32" t="s">
        <v>15</v>
      </c>
      <c r="G247" s="63">
        <f>SUM(G248,G262)</f>
        <v>11251.699999999999</v>
      </c>
      <c r="H247" s="63">
        <f>SUM(H248,H262)+0.04</f>
        <v>9143.6600000000017</v>
      </c>
      <c r="I247" s="63">
        <f>SUM(I248,I262)</f>
        <v>9143.6200000000008</v>
      </c>
      <c r="J247" s="102"/>
      <c r="K247" s="102"/>
    </row>
    <row r="248" spans="1:11" x14ac:dyDescent="0.2">
      <c r="A248" s="78" t="s">
        <v>12</v>
      </c>
      <c r="B248" s="40"/>
      <c r="C248" s="39" t="s">
        <v>45</v>
      </c>
      <c r="D248" s="39" t="s">
        <v>35</v>
      </c>
      <c r="E248" s="45"/>
      <c r="F248" s="45" t="s">
        <v>15</v>
      </c>
      <c r="G248" s="41">
        <f>SUM(G249)+G257</f>
        <v>10506.199999999999</v>
      </c>
      <c r="H248" s="41">
        <f>SUM(H249)</f>
        <v>8398.1200000000008</v>
      </c>
      <c r="I248" s="41">
        <f>SUM(I249)</f>
        <v>8398.1200000000008</v>
      </c>
    </row>
    <row r="249" spans="1:11" ht="25.5" x14ac:dyDescent="0.2">
      <c r="A249" s="80" t="s">
        <v>110</v>
      </c>
      <c r="B249" s="40"/>
      <c r="C249" s="39" t="s">
        <v>45</v>
      </c>
      <c r="D249" s="39" t="s">
        <v>35</v>
      </c>
      <c r="E249" s="54" t="s">
        <v>106</v>
      </c>
      <c r="F249" s="45" t="s">
        <v>15</v>
      </c>
      <c r="G249" s="41">
        <f t="shared" ref="G249:I251" si="15">G250</f>
        <v>10441.199999999999</v>
      </c>
      <c r="H249" s="41">
        <f t="shared" si="15"/>
        <v>8398.1200000000008</v>
      </c>
      <c r="I249" s="41">
        <f t="shared" si="15"/>
        <v>8398.1200000000008</v>
      </c>
    </row>
    <row r="250" spans="1:11" ht="30.75" customHeight="1" x14ac:dyDescent="0.2">
      <c r="A250" s="80" t="s">
        <v>283</v>
      </c>
      <c r="B250" s="40"/>
      <c r="C250" s="39" t="s">
        <v>45</v>
      </c>
      <c r="D250" s="39" t="s">
        <v>35</v>
      </c>
      <c r="E250" s="54" t="s">
        <v>107</v>
      </c>
      <c r="F250" s="45" t="s">
        <v>15</v>
      </c>
      <c r="G250" s="41">
        <f t="shared" si="15"/>
        <v>10441.199999999999</v>
      </c>
      <c r="H250" s="41">
        <f t="shared" si="15"/>
        <v>8398.1200000000008</v>
      </c>
      <c r="I250" s="41">
        <f t="shared" si="15"/>
        <v>8398.1200000000008</v>
      </c>
    </row>
    <row r="251" spans="1:11" ht="27.75" customHeight="1" x14ac:dyDescent="0.2">
      <c r="A251" s="80" t="s">
        <v>284</v>
      </c>
      <c r="B251" s="40"/>
      <c r="C251" s="39" t="s">
        <v>45</v>
      </c>
      <c r="D251" s="39" t="s">
        <v>35</v>
      </c>
      <c r="E251" s="54" t="s">
        <v>108</v>
      </c>
      <c r="F251" s="45"/>
      <c r="G251" s="41">
        <f t="shared" si="15"/>
        <v>10441.199999999999</v>
      </c>
      <c r="H251" s="41">
        <f t="shared" si="15"/>
        <v>8398.1200000000008</v>
      </c>
      <c r="I251" s="41">
        <f t="shared" si="15"/>
        <v>8398.1200000000008</v>
      </c>
    </row>
    <row r="252" spans="1:11" ht="15" customHeight="1" x14ac:dyDescent="0.2">
      <c r="A252" s="80" t="s">
        <v>285</v>
      </c>
      <c r="B252" s="40"/>
      <c r="C252" s="39" t="s">
        <v>45</v>
      </c>
      <c r="D252" s="39" t="s">
        <v>35</v>
      </c>
      <c r="E252" s="70" t="s">
        <v>109</v>
      </c>
      <c r="F252" s="45"/>
      <c r="G252" s="41">
        <f>SUM(G253,G255)+G254+G256</f>
        <v>10441.199999999999</v>
      </c>
      <c r="H252" s="41">
        <f>SUM(H253,H255)+H254</f>
        <v>8398.1200000000008</v>
      </c>
      <c r="I252" s="41">
        <f>SUM(I253,I255)+I254</f>
        <v>8398.1200000000008</v>
      </c>
    </row>
    <row r="253" spans="1:11" x14ac:dyDescent="0.2">
      <c r="A253" s="79" t="s">
        <v>127</v>
      </c>
      <c r="B253" s="40"/>
      <c r="C253" s="39" t="s">
        <v>45</v>
      </c>
      <c r="D253" s="39" t="s">
        <v>35</v>
      </c>
      <c r="E253" s="68" t="s">
        <v>109</v>
      </c>
      <c r="F253" s="54">
        <v>110</v>
      </c>
      <c r="G253" s="41">
        <f>1954.8+590.4</f>
        <v>2545.1999999999998</v>
      </c>
      <c r="H253" s="41">
        <f>1954.8+590.4</f>
        <v>2545.1999999999998</v>
      </c>
      <c r="I253" s="41">
        <f>1954.8+590.4</f>
        <v>2545.1999999999998</v>
      </c>
    </row>
    <row r="254" spans="1:11" x14ac:dyDescent="0.2">
      <c r="A254" s="79" t="s">
        <v>127</v>
      </c>
      <c r="B254" s="40"/>
      <c r="C254" s="39" t="s">
        <v>45</v>
      </c>
      <c r="D254" s="39" t="s">
        <v>35</v>
      </c>
      <c r="E254" s="68" t="s">
        <v>180</v>
      </c>
      <c r="F254" s="54">
        <v>110</v>
      </c>
      <c r="G254" s="41">
        <f>1827.6+552</f>
        <v>2379.6</v>
      </c>
      <c r="H254" s="41">
        <f>1827.6+551.92</f>
        <v>2379.52</v>
      </c>
      <c r="I254" s="41">
        <f>1827.6+551.92</f>
        <v>2379.52</v>
      </c>
    </row>
    <row r="255" spans="1:11" ht="25.5" x14ac:dyDescent="0.2">
      <c r="A255" s="78" t="s">
        <v>75</v>
      </c>
      <c r="B255" s="40"/>
      <c r="C255" s="39" t="s">
        <v>45</v>
      </c>
      <c r="D255" s="39" t="s">
        <v>35</v>
      </c>
      <c r="E255" s="68" t="s">
        <v>109</v>
      </c>
      <c r="F255" s="39" t="s">
        <v>76</v>
      </c>
      <c r="G255" s="41">
        <f>54.4+3876.4+411.7+480+2.1+50+400+165</f>
        <v>5439.6</v>
      </c>
      <c r="H255" s="41">
        <f>34.4+3027.3+411.7</f>
        <v>3473.4</v>
      </c>
      <c r="I255" s="41">
        <f>34.4+3027.3+411.7</f>
        <v>3473.4</v>
      </c>
    </row>
    <row r="256" spans="1:11" ht="13.5" customHeight="1" x14ac:dyDescent="0.2">
      <c r="A256" s="81" t="s">
        <v>74</v>
      </c>
      <c r="B256" s="40"/>
      <c r="C256" s="39" t="s">
        <v>45</v>
      </c>
      <c r="D256" s="39" t="s">
        <v>35</v>
      </c>
      <c r="E256" s="68" t="s">
        <v>109</v>
      </c>
      <c r="F256" s="42" t="s">
        <v>183</v>
      </c>
      <c r="G256" s="41">
        <f>50+20+6.8</f>
        <v>76.8</v>
      </c>
      <c r="H256" s="41"/>
      <c r="I256" s="41"/>
    </row>
    <row r="257" spans="1:10" ht="13.5" customHeight="1" x14ac:dyDescent="0.2">
      <c r="A257" s="80" t="s">
        <v>60</v>
      </c>
      <c r="B257" s="44"/>
      <c r="C257" s="39" t="s">
        <v>45</v>
      </c>
      <c r="D257" s="39" t="s">
        <v>35</v>
      </c>
      <c r="E257" s="50" t="s">
        <v>85</v>
      </c>
      <c r="F257" s="39"/>
      <c r="G257" s="41">
        <f>G258</f>
        <v>65</v>
      </c>
      <c r="H257" s="41"/>
      <c r="I257" s="41"/>
    </row>
    <row r="258" spans="1:10" ht="13.5" customHeight="1" x14ac:dyDescent="0.2">
      <c r="A258" s="80" t="s">
        <v>148</v>
      </c>
      <c r="B258" s="44"/>
      <c r="C258" s="39" t="s">
        <v>45</v>
      </c>
      <c r="D258" s="39" t="s">
        <v>35</v>
      </c>
      <c r="E258" s="50" t="s">
        <v>86</v>
      </c>
      <c r="F258" s="39"/>
      <c r="G258" s="41">
        <f>G259</f>
        <v>65</v>
      </c>
      <c r="H258" s="41"/>
      <c r="I258" s="41"/>
    </row>
    <row r="259" spans="1:10" ht="13.5" customHeight="1" x14ac:dyDescent="0.2">
      <c r="A259" s="80" t="s">
        <v>148</v>
      </c>
      <c r="B259" s="44"/>
      <c r="C259" s="39" t="s">
        <v>45</v>
      </c>
      <c r="D259" s="39" t="s">
        <v>35</v>
      </c>
      <c r="E259" s="54" t="s">
        <v>102</v>
      </c>
      <c r="F259" s="39"/>
      <c r="G259" s="41">
        <f>G260</f>
        <v>65</v>
      </c>
      <c r="H259" s="41"/>
      <c r="I259" s="41"/>
    </row>
    <row r="260" spans="1:10" ht="13.5" customHeight="1" x14ac:dyDescent="0.2">
      <c r="A260" s="80" t="s">
        <v>285</v>
      </c>
      <c r="B260" s="44"/>
      <c r="C260" s="39" t="s">
        <v>45</v>
      </c>
      <c r="D260" s="39" t="s">
        <v>35</v>
      </c>
      <c r="E260" s="54" t="s">
        <v>310</v>
      </c>
      <c r="F260" s="39"/>
      <c r="G260" s="41">
        <f>G261</f>
        <v>65</v>
      </c>
      <c r="H260" s="41"/>
      <c r="I260" s="41"/>
    </row>
    <row r="261" spans="1:10" ht="25.5" x14ac:dyDescent="0.2">
      <c r="A261" s="78" t="s">
        <v>75</v>
      </c>
      <c r="B261" s="64"/>
      <c r="C261" s="39" t="s">
        <v>45</v>
      </c>
      <c r="D261" s="39" t="s">
        <v>35</v>
      </c>
      <c r="E261" s="54" t="s">
        <v>310</v>
      </c>
      <c r="F261" s="39" t="s">
        <v>76</v>
      </c>
      <c r="G261" s="41">
        <f>450-220.9-164.1</f>
        <v>65</v>
      </c>
      <c r="H261" s="41"/>
      <c r="I261" s="41"/>
    </row>
    <row r="262" spans="1:10" ht="25.5" x14ac:dyDescent="0.2">
      <c r="A262" s="80" t="s">
        <v>111</v>
      </c>
      <c r="B262" s="44"/>
      <c r="C262" s="39" t="s">
        <v>45</v>
      </c>
      <c r="D262" s="72" t="s">
        <v>38</v>
      </c>
      <c r="E262" s="45"/>
      <c r="F262" s="45" t="s">
        <v>15</v>
      </c>
      <c r="G262" s="41">
        <f>G264+G268+G273</f>
        <v>745.5</v>
      </c>
      <c r="H262" s="41">
        <f>H264+H268+H273</f>
        <v>745.5</v>
      </c>
      <c r="I262" s="41">
        <f>I264+I268+I273</f>
        <v>745.5</v>
      </c>
    </row>
    <row r="263" spans="1:10" ht="25.5" hidden="1" x14ac:dyDescent="0.2">
      <c r="A263" s="80" t="s">
        <v>110</v>
      </c>
      <c r="B263" s="40"/>
      <c r="C263" s="39" t="s">
        <v>45</v>
      </c>
      <c r="D263" s="72" t="s">
        <v>38</v>
      </c>
      <c r="E263" s="54" t="s">
        <v>106</v>
      </c>
      <c r="F263" s="45"/>
      <c r="G263" s="41">
        <f>G264</f>
        <v>0</v>
      </c>
      <c r="H263" s="41">
        <v>0</v>
      </c>
      <c r="I263" s="41">
        <v>0</v>
      </c>
    </row>
    <row r="264" spans="1:10" ht="39" hidden="1" customHeight="1" x14ac:dyDescent="0.2">
      <c r="A264" s="81" t="s">
        <v>125</v>
      </c>
      <c r="B264" s="60"/>
      <c r="C264" s="39" t="s">
        <v>45</v>
      </c>
      <c r="D264" s="39" t="s">
        <v>38</v>
      </c>
      <c r="E264" s="54" t="s">
        <v>122</v>
      </c>
      <c r="F264" s="45" t="s">
        <v>15</v>
      </c>
      <c r="G264" s="41">
        <f>SUM(G265)</f>
        <v>0</v>
      </c>
      <c r="H264" s="41">
        <f>SUM(H265)</f>
        <v>0</v>
      </c>
      <c r="I264" s="41">
        <f>SUM(I265)</f>
        <v>0</v>
      </c>
    </row>
    <row r="265" spans="1:10" ht="15" hidden="1" customHeight="1" x14ac:dyDescent="0.2">
      <c r="A265" s="81" t="s">
        <v>115</v>
      </c>
      <c r="B265" s="40"/>
      <c r="C265" s="39" t="s">
        <v>45</v>
      </c>
      <c r="D265" s="39" t="s">
        <v>38</v>
      </c>
      <c r="E265" s="54" t="s">
        <v>123</v>
      </c>
      <c r="F265" s="45" t="s">
        <v>15</v>
      </c>
      <c r="G265" s="41">
        <f>SUM(G267)</f>
        <v>0</v>
      </c>
      <c r="H265" s="41">
        <f>SUM(H267)</f>
        <v>0</v>
      </c>
      <c r="I265" s="41">
        <f>SUM(I267)</f>
        <v>0</v>
      </c>
    </row>
    <row r="266" spans="1:10" ht="15.75" hidden="1" customHeight="1" x14ac:dyDescent="0.2">
      <c r="A266" s="80" t="s">
        <v>71</v>
      </c>
      <c r="B266" s="40"/>
      <c r="C266" s="39" t="s">
        <v>45</v>
      </c>
      <c r="D266" s="39" t="s">
        <v>38</v>
      </c>
      <c r="E266" s="54" t="s">
        <v>124</v>
      </c>
      <c r="F266" s="45"/>
      <c r="G266" s="41">
        <f>G267</f>
        <v>0</v>
      </c>
      <c r="H266" s="41">
        <f>H267</f>
        <v>0</v>
      </c>
      <c r="I266" s="41">
        <f>I267</f>
        <v>0</v>
      </c>
    </row>
    <row r="267" spans="1:10" ht="27.75" hidden="1" customHeight="1" x14ac:dyDescent="0.2">
      <c r="A267" s="78" t="s">
        <v>75</v>
      </c>
      <c r="B267" s="40"/>
      <c r="C267" s="39" t="s">
        <v>45</v>
      </c>
      <c r="D267" s="39" t="s">
        <v>38</v>
      </c>
      <c r="E267" s="54" t="s">
        <v>124</v>
      </c>
      <c r="F267" s="39" t="s">
        <v>76</v>
      </c>
      <c r="G267" s="41">
        <v>0</v>
      </c>
      <c r="H267" s="41">
        <v>0</v>
      </c>
      <c r="I267" s="41">
        <v>0</v>
      </c>
    </row>
    <row r="268" spans="1:10" ht="54" customHeight="1" x14ac:dyDescent="0.2">
      <c r="A268" s="81" t="s">
        <v>172</v>
      </c>
      <c r="B268" s="60"/>
      <c r="C268" s="39" t="s">
        <v>45</v>
      </c>
      <c r="D268" s="39" t="s">
        <v>38</v>
      </c>
      <c r="E268" s="54" t="s">
        <v>112</v>
      </c>
      <c r="F268" s="45" t="s">
        <v>15</v>
      </c>
      <c r="G268" s="41">
        <f t="shared" ref="G268:I269" si="16">G269</f>
        <v>745.5</v>
      </c>
      <c r="H268" s="41">
        <f t="shared" si="16"/>
        <v>745.5</v>
      </c>
      <c r="I268" s="41">
        <f t="shared" si="16"/>
        <v>745.5</v>
      </c>
    </row>
    <row r="269" spans="1:10" x14ac:dyDescent="0.2">
      <c r="A269" s="80" t="s">
        <v>115</v>
      </c>
      <c r="B269" s="40"/>
      <c r="C269" s="39" t="s">
        <v>45</v>
      </c>
      <c r="D269" s="39" t="s">
        <v>38</v>
      </c>
      <c r="E269" s="54" t="s">
        <v>113</v>
      </c>
      <c r="F269" s="45" t="s">
        <v>15</v>
      </c>
      <c r="G269" s="41">
        <f t="shared" si="16"/>
        <v>745.5</v>
      </c>
      <c r="H269" s="41">
        <f t="shared" si="16"/>
        <v>745.5</v>
      </c>
      <c r="I269" s="41">
        <f t="shared" si="16"/>
        <v>745.5</v>
      </c>
    </row>
    <row r="270" spans="1:10" x14ac:dyDescent="0.2">
      <c r="A270" s="80" t="s">
        <v>71</v>
      </c>
      <c r="B270" s="40"/>
      <c r="C270" s="39" t="s">
        <v>45</v>
      </c>
      <c r="D270" s="39" t="s">
        <v>38</v>
      </c>
      <c r="E270" s="54" t="s">
        <v>114</v>
      </c>
      <c r="F270" s="45"/>
      <c r="G270" s="41">
        <f>G271+G272</f>
        <v>745.5</v>
      </c>
      <c r="H270" s="41">
        <f>H271+H272</f>
        <v>745.5</v>
      </c>
      <c r="I270" s="41">
        <f>I271+I272</f>
        <v>745.5</v>
      </c>
    </row>
    <row r="271" spans="1:10" ht="25.5" x14ac:dyDescent="0.2">
      <c r="A271" s="78" t="s">
        <v>75</v>
      </c>
      <c r="B271" s="40"/>
      <c r="C271" s="39" t="s">
        <v>45</v>
      </c>
      <c r="D271" s="39" t="s">
        <v>38</v>
      </c>
      <c r="E271" s="54" t="s">
        <v>114</v>
      </c>
      <c r="F271" s="39" t="s">
        <v>76</v>
      </c>
      <c r="G271" s="41">
        <f>55+690.5</f>
        <v>745.5</v>
      </c>
      <c r="H271" s="41">
        <f>690.5+55</f>
        <v>745.5</v>
      </c>
      <c r="I271" s="41">
        <f>690.5+55</f>
        <v>745.5</v>
      </c>
      <c r="J271" s="100"/>
    </row>
    <row r="272" spans="1:10" hidden="1" x14ac:dyDescent="0.2">
      <c r="A272" s="81" t="s">
        <v>74</v>
      </c>
      <c r="B272" s="40"/>
      <c r="C272" s="39" t="s">
        <v>45</v>
      </c>
      <c r="D272" s="39" t="s">
        <v>38</v>
      </c>
      <c r="E272" s="54" t="s">
        <v>114</v>
      </c>
      <c r="F272" s="42" t="s">
        <v>312</v>
      </c>
      <c r="G272" s="210">
        <f>6.8-6.8</f>
        <v>0</v>
      </c>
      <c r="H272" s="41"/>
      <c r="I272" s="41"/>
    </row>
    <row r="273" spans="1:9" hidden="1" x14ac:dyDescent="0.2">
      <c r="A273" s="80" t="s">
        <v>60</v>
      </c>
      <c r="B273" s="44"/>
      <c r="C273" s="42" t="s">
        <v>45</v>
      </c>
      <c r="D273" s="39" t="s">
        <v>35</v>
      </c>
      <c r="E273" s="50" t="s">
        <v>85</v>
      </c>
      <c r="F273" s="39"/>
      <c r="G273" s="41">
        <f t="shared" ref="G273:I276" si="17">G274</f>
        <v>0</v>
      </c>
      <c r="H273" s="41">
        <f t="shared" si="17"/>
        <v>0</v>
      </c>
      <c r="I273" s="41">
        <f t="shared" si="17"/>
        <v>0</v>
      </c>
    </row>
    <row r="274" spans="1:9" hidden="1" x14ac:dyDescent="0.2">
      <c r="A274" s="80" t="s">
        <v>60</v>
      </c>
      <c r="B274" s="44"/>
      <c r="C274" s="42" t="s">
        <v>45</v>
      </c>
      <c r="D274" s="39" t="s">
        <v>35</v>
      </c>
      <c r="E274" s="50" t="s">
        <v>86</v>
      </c>
      <c r="F274" s="39"/>
      <c r="G274" s="41">
        <f t="shared" si="17"/>
        <v>0</v>
      </c>
      <c r="H274" s="41">
        <f t="shared" si="17"/>
        <v>0</v>
      </c>
      <c r="I274" s="41">
        <f t="shared" si="17"/>
        <v>0</v>
      </c>
    </row>
    <row r="275" spans="1:9" hidden="1" x14ac:dyDescent="0.2">
      <c r="A275" s="80" t="s">
        <v>148</v>
      </c>
      <c r="B275" s="44"/>
      <c r="C275" s="42" t="s">
        <v>45</v>
      </c>
      <c r="D275" s="39" t="s">
        <v>35</v>
      </c>
      <c r="E275" s="54" t="s">
        <v>102</v>
      </c>
      <c r="F275" s="39"/>
      <c r="G275" s="41">
        <f t="shared" si="17"/>
        <v>0</v>
      </c>
      <c r="H275" s="41">
        <f t="shared" si="17"/>
        <v>0</v>
      </c>
      <c r="I275" s="41">
        <f t="shared" si="17"/>
        <v>0</v>
      </c>
    </row>
    <row r="276" spans="1:9" hidden="1" x14ac:dyDescent="0.2">
      <c r="A276" s="80" t="s">
        <v>71</v>
      </c>
      <c r="B276" s="40"/>
      <c r="C276" s="39" t="s">
        <v>45</v>
      </c>
      <c r="D276" s="39" t="s">
        <v>38</v>
      </c>
      <c r="E276" s="54" t="s">
        <v>187</v>
      </c>
      <c r="F276" s="45"/>
      <c r="G276" s="41">
        <f t="shared" si="17"/>
        <v>0</v>
      </c>
      <c r="H276" s="41">
        <f t="shared" si="17"/>
        <v>0</v>
      </c>
      <c r="I276" s="41">
        <f t="shared" si="17"/>
        <v>0</v>
      </c>
    </row>
    <row r="277" spans="1:9" ht="25.5" hidden="1" x14ac:dyDescent="0.2">
      <c r="A277" s="78" t="s">
        <v>75</v>
      </c>
      <c r="B277" s="40"/>
      <c r="C277" s="39" t="s">
        <v>45</v>
      </c>
      <c r="D277" s="39" t="s">
        <v>38</v>
      </c>
      <c r="E277" s="54" t="s">
        <v>187</v>
      </c>
      <c r="F277" s="39" t="s">
        <v>76</v>
      </c>
      <c r="G277" s="41"/>
      <c r="H277" s="41"/>
      <c r="I277" s="41"/>
    </row>
    <row r="278" spans="1:9" x14ac:dyDescent="0.2">
      <c r="A278" s="82" t="s">
        <v>27</v>
      </c>
      <c r="B278" s="32">
        <v>911</v>
      </c>
      <c r="C278" s="62" t="s">
        <v>46</v>
      </c>
      <c r="D278" s="62" t="s">
        <v>36</v>
      </c>
      <c r="E278" s="62"/>
      <c r="F278" s="62"/>
      <c r="G278" s="63">
        <f>G279+G285</f>
        <v>1299.6000000000001</v>
      </c>
      <c r="H278" s="63">
        <f>H279+H285</f>
        <v>2658.5</v>
      </c>
      <c r="I278" s="63">
        <f>I279+I285</f>
        <v>1308.2</v>
      </c>
    </row>
    <row r="279" spans="1:9" x14ac:dyDescent="0.2">
      <c r="A279" s="78" t="s">
        <v>24</v>
      </c>
      <c r="B279" s="64"/>
      <c r="C279" s="39" t="s">
        <v>46</v>
      </c>
      <c r="D279" s="39" t="s">
        <v>35</v>
      </c>
      <c r="E279" s="39"/>
      <c r="F279" s="39"/>
      <c r="G279" s="41">
        <f>G280</f>
        <v>1299.6000000000001</v>
      </c>
      <c r="H279" s="41">
        <f t="shared" ref="H279:I281" si="18">H280</f>
        <v>1308.2</v>
      </c>
      <c r="I279" s="41">
        <f t="shared" si="18"/>
        <v>1308.2</v>
      </c>
    </row>
    <row r="280" spans="1:9" x14ac:dyDescent="0.2">
      <c r="A280" s="80" t="s">
        <v>60</v>
      </c>
      <c r="B280" s="44"/>
      <c r="C280" s="39" t="s">
        <v>46</v>
      </c>
      <c r="D280" s="39" t="s">
        <v>35</v>
      </c>
      <c r="E280" s="50" t="s">
        <v>85</v>
      </c>
      <c r="F280" s="39"/>
      <c r="G280" s="41">
        <f>G281</f>
        <v>1299.6000000000001</v>
      </c>
      <c r="H280" s="41">
        <f t="shared" si="18"/>
        <v>1308.2</v>
      </c>
      <c r="I280" s="41">
        <f t="shared" si="18"/>
        <v>1308.2</v>
      </c>
    </row>
    <row r="281" spans="1:9" x14ac:dyDescent="0.2">
      <c r="A281" s="80" t="s">
        <v>148</v>
      </c>
      <c r="B281" s="44"/>
      <c r="C281" s="39" t="s">
        <v>46</v>
      </c>
      <c r="D281" s="39" t="s">
        <v>35</v>
      </c>
      <c r="E281" s="50" t="s">
        <v>86</v>
      </c>
      <c r="F281" s="39"/>
      <c r="G281" s="41">
        <f>G282</f>
        <v>1299.6000000000001</v>
      </c>
      <c r="H281" s="41">
        <f t="shared" si="18"/>
        <v>1308.2</v>
      </c>
      <c r="I281" s="41">
        <f t="shared" si="18"/>
        <v>1308.2</v>
      </c>
    </row>
    <row r="282" spans="1:9" x14ac:dyDescent="0.2">
      <c r="A282" s="80" t="s">
        <v>148</v>
      </c>
      <c r="B282" s="44"/>
      <c r="C282" s="39" t="s">
        <v>46</v>
      </c>
      <c r="D282" s="39" t="s">
        <v>35</v>
      </c>
      <c r="E282" s="54" t="s">
        <v>102</v>
      </c>
      <c r="F282" s="39"/>
      <c r="G282" s="41">
        <f>G283</f>
        <v>1299.6000000000001</v>
      </c>
      <c r="H282" s="41">
        <f>H283</f>
        <v>1308.2</v>
      </c>
      <c r="I282" s="41">
        <f>I283</f>
        <v>1308.2</v>
      </c>
    </row>
    <row r="283" spans="1:9" x14ac:dyDescent="0.2">
      <c r="A283" s="78" t="s">
        <v>28</v>
      </c>
      <c r="B283" s="44"/>
      <c r="C283" s="39" t="s">
        <v>46</v>
      </c>
      <c r="D283" s="39" t="s">
        <v>35</v>
      </c>
      <c r="E283" s="54" t="s">
        <v>121</v>
      </c>
      <c r="F283" s="39"/>
      <c r="G283" s="41">
        <f>G284</f>
        <v>1299.6000000000001</v>
      </c>
      <c r="H283" s="41">
        <f>H284</f>
        <v>1308.2</v>
      </c>
      <c r="I283" s="41">
        <f>I284</f>
        <v>1308.2</v>
      </c>
    </row>
    <row r="284" spans="1:9" ht="25.5" x14ac:dyDescent="0.2">
      <c r="A284" s="78" t="s">
        <v>227</v>
      </c>
      <c r="B284" s="64"/>
      <c r="C284" s="39" t="s">
        <v>46</v>
      </c>
      <c r="D284" s="39" t="s">
        <v>35</v>
      </c>
      <c r="E284" s="54" t="s">
        <v>121</v>
      </c>
      <c r="F284" s="42" t="s">
        <v>226</v>
      </c>
      <c r="G284" s="41">
        <f>1308.2-8.6</f>
        <v>1299.6000000000001</v>
      </c>
      <c r="H284" s="41">
        <v>1308.2</v>
      </c>
      <c r="I284" s="41">
        <v>1308.2</v>
      </c>
    </row>
    <row r="285" spans="1:9" x14ac:dyDescent="0.2">
      <c r="A285" s="76" t="s">
        <v>294</v>
      </c>
      <c r="B285" s="183"/>
      <c r="C285" s="184" t="s">
        <v>46</v>
      </c>
      <c r="D285" s="62" t="s">
        <v>37</v>
      </c>
      <c r="E285" s="185"/>
      <c r="F285" s="32"/>
      <c r="G285" s="71">
        <f t="shared" ref="G285:H289" si="19">G286</f>
        <v>0</v>
      </c>
      <c r="H285" s="71">
        <f t="shared" si="19"/>
        <v>1350.3</v>
      </c>
      <c r="I285" s="186"/>
    </row>
    <row r="286" spans="1:9" ht="38.25" x14ac:dyDescent="0.2">
      <c r="A286" s="78" t="s">
        <v>295</v>
      </c>
      <c r="B286" s="61"/>
      <c r="C286" s="73" t="s">
        <v>46</v>
      </c>
      <c r="D286" s="42" t="s">
        <v>37</v>
      </c>
      <c r="E286" s="54" t="s">
        <v>296</v>
      </c>
      <c r="F286" s="32"/>
      <c r="G286" s="71">
        <f t="shared" si="19"/>
        <v>0</v>
      </c>
      <c r="H286" s="71">
        <f t="shared" si="19"/>
        <v>1350.3</v>
      </c>
      <c r="I286" s="186"/>
    </row>
    <row r="287" spans="1:9" x14ac:dyDescent="0.2">
      <c r="A287" s="78" t="s">
        <v>297</v>
      </c>
      <c r="B287" s="61"/>
      <c r="C287" s="73" t="s">
        <v>46</v>
      </c>
      <c r="D287" s="42" t="s">
        <v>37</v>
      </c>
      <c r="E287" s="54" t="s">
        <v>298</v>
      </c>
      <c r="F287" s="32"/>
      <c r="G287" s="71">
        <f t="shared" si="19"/>
        <v>0</v>
      </c>
      <c r="H287" s="71">
        <f t="shared" si="19"/>
        <v>1350.3</v>
      </c>
      <c r="I287" s="186"/>
    </row>
    <row r="288" spans="1:9" x14ac:dyDescent="0.2">
      <c r="A288" s="78" t="s">
        <v>297</v>
      </c>
      <c r="B288" s="61"/>
      <c r="C288" s="73" t="s">
        <v>46</v>
      </c>
      <c r="D288" s="42" t="s">
        <v>37</v>
      </c>
      <c r="E288" s="54" t="s">
        <v>299</v>
      </c>
      <c r="F288" s="32"/>
      <c r="G288" s="71">
        <f t="shared" si="19"/>
        <v>0</v>
      </c>
      <c r="H288" s="71">
        <f t="shared" si="19"/>
        <v>1350.3</v>
      </c>
      <c r="I288" s="186"/>
    </row>
    <row r="289" spans="1:9" ht="38.25" x14ac:dyDescent="0.2">
      <c r="A289" s="78" t="s">
        <v>300</v>
      </c>
      <c r="B289" s="61"/>
      <c r="C289" s="73" t="s">
        <v>46</v>
      </c>
      <c r="D289" s="42" t="s">
        <v>37</v>
      </c>
      <c r="E289" s="101" t="s">
        <v>301</v>
      </c>
      <c r="F289" s="32"/>
      <c r="G289" s="71">
        <f t="shared" si="19"/>
        <v>0</v>
      </c>
      <c r="H289" s="71">
        <f t="shared" si="19"/>
        <v>1350.3</v>
      </c>
      <c r="I289" s="186"/>
    </row>
    <row r="290" spans="1:9" x14ac:dyDescent="0.2">
      <c r="A290" s="78" t="s">
        <v>302</v>
      </c>
      <c r="B290" s="61"/>
      <c r="C290" s="73" t="s">
        <v>46</v>
      </c>
      <c r="D290" s="42" t="s">
        <v>37</v>
      </c>
      <c r="E290" s="101" t="s">
        <v>301</v>
      </c>
      <c r="F290" s="32">
        <v>262</v>
      </c>
      <c r="G290" s="71"/>
      <c r="H290" s="186">
        <v>1350.3</v>
      </c>
      <c r="I290" s="186"/>
    </row>
    <row r="291" spans="1:9" x14ac:dyDescent="0.2">
      <c r="A291" s="76" t="s">
        <v>9</v>
      </c>
      <c r="B291" s="32">
        <v>911</v>
      </c>
      <c r="C291" s="62" t="s">
        <v>39</v>
      </c>
      <c r="D291" s="62" t="s">
        <v>36</v>
      </c>
      <c r="E291" s="32"/>
      <c r="F291" s="32"/>
      <c r="G291" s="63">
        <f>G292</f>
        <v>541.70000000000005</v>
      </c>
      <c r="H291" s="63">
        <f>H292</f>
        <v>20</v>
      </c>
      <c r="I291" s="63">
        <f>I292</f>
        <v>20</v>
      </c>
    </row>
    <row r="292" spans="1:9" x14ac:dyDescent="0.2">
      <c r="A292" s="78" t="s">
        <v>29</v>
      </c>
      <c r="B292" s="44"/>
      <c r="C292" s="73" t="s">
        <v>39</v>
      </c>
      <c r="D292" s="73" t="s">
        <v>44</v>
      </c>
      <c r="E292" s="74"/>
      <c r="F292" s="74"/>
      <c r="G292" s="67">
        <f>G294+G298</f>
        <v>541.70000000000005</v>
      </c>
      <c r="H292" s="67">
        <f>H294+H298</f>
        <v>20</v>
      </c>
      <c r="I292" s="67">
        <f>I294+I298</f>
        <v>20</v>
      </c>
    </row>
    <row r="293" spans="1:9" ht="25.5" x14ac:dyDescent="0.2">
      <c r="A293" s="80" t="s">
        <v>110</v>
      </c>
      <c r="B293" s="44"/>
      <c r="C293" s="73" t="s">
        <v>39</v>
      </c>
      <c r="D293" s="73" t="s">
        <v>44</v>
      </c>
      <c r="E293" s="54" t="s">
        <v>149</v>
      </c>
      <c r="F293" s="74"/>
      <c r="G293" s="67">
        <f t="shared" ref="G293:I294" si="20">G296</f>
        <v>541.70000000000005</v>
      </c>
      <c r="H293" s="67">
        <f t="shared" si="20"/>
        <v>20</v>
      </c>
      <c r="I293" s="67">
        <f t="shared" si="20"/>
        <v>20</v>
      </c>
    </row>
    <row r="294" spans="1:9" ht="51" x14ac:dyDescent="0.2">
      <c r="A294" s="81" t="s">
        <v>116</v>
      </c>
      <c r="B294" s="40"/>
      <c r="C294" s="73" t="s">
        <v>39</v>
      </c>
      <c r="D294" s="73" t="s">
        <v>44</v>
      </c>
      <c r="E294" s="54" t="s">
        <v>117</v>
      </c>
      <c r="F294" s="73"/>
      <c r="G294" s="67">
        <f>G295</f>
        <v>541.70000000000005</v>
      </c>
      <c r="H294" s="67">
        <f t="shared" si="20"/>
        <v>20</v>
      </c>
      <c r="I294" s="67">
        <f t="shared" si="20"/>
        <v>20</v>
      </c>
    </row>
    <row r="295" spans="1:9" ht="25.5" x14ac:dyDescent="0.2">
      <c r="A295" s="80" t="s">
        <v>120</v>
      </c>
      <c r="B295" s="40"/>
      <c r="C295" s="73" t="s">
        <v>39</v>
      </c>
      <c r="D295" s="73" t="s">
        <v>44</v>
      </c>
      <c r="E295" s="54" t="s">
        <v>118</v>
      </c>
      <c r="F295" s="73"/>
      <c r="G295" s="67">
        <f t="shared" ref="G295:I296" si="21">G296</f>
        <v>541.70000000000005</v>
      </c>
      <c r="H295" s="67">
        <f t="shared" si="21"/>
        <v>20</v>
      </c>
      <c r="I295" s="67">
        <f t="shared" si="21"/>
        <v>20</v>
      </c>
    </row>
    <row r="296" spans="1:9" x14ac:dyDescent="0.2">
      <c r="A296" s="78" t="s">
        <v>10</v>
      </c>
      <c r="B296" s="40"/>
      <c r="C296" s="73" t="s">
        <v>39</v>
      </c>
      <c r="D296" s="73" t="s">
        <v>44</v>
      </c>
      <c r="E296" s="54" t="s">
        <v>119</v>
      </c>
      <c r="F296" s="73"/>
      <c r="G296" s="67">
        <f>G297</f>
        <v>541.70000000000005</v>
      </c>
      <c r="H296" s="67">
        <f t="shared" si="21"/>
        <v>20</v>
      </c>
      <c r="I296" s="67">
        <f t="shared" si="21"/>
        <v>20</v>
      </c>
    </row>
    <row r="297" spans="1:9" ht="25.5" x14ac:dyDescent="0.2">
      <c r="A297" s="78" t="s">
        <v>75</v>
      </c>
      <c r="B297" s="61"/>
      <c r="C297" s="73" t="s">
        <v>39</v>
      </c>
      <c r="D297" s="73" t="s">
        <v>44</v>
      </c>
      <c r="E297" s="54" t="s">
        <v>119</v>
      </c>
      <c r="F297" s="39" t="s">
        <v>76</v>
      </c>
      <c r="G297" s="71">
        <f>20+221.7+300</f>
        <v>541.70000000000005</v>
      </c>
      <c r="H297" s="71">
        <v>20</v>
      </c>
      <c r="I297" s="71">
        <v>20</v>
      </c>
    </row>
    <row r="298" spans="1:9" hidden="1" x14ac:dyDescent="0.2">
      <c r="A298" s="80" t="s">
        <v>60</v>
      </c>
      <c r="B298" s="61"/>
      <c r="C298" s="73" t="s">
        <v>39</v>
      </c>
      <c r="D298" s="73" t="s">
        <v>44</v>
      </c>
      <c r="E298" s="50" t="s">
        <v>85</v>
      </c>
      <c r="F298" s="39"/>
      <c r="G298" s="41"/>
      <c r="H298" s="41"/>
      <c r="I298" s="41"/>
    </row>
    <row r="299" spans="1:9" hidden="1" x14ac:dyDescent="0.2">
      <c r="A299" s="80" t="s">
        <v>148</v>
      </c>
      <c r="B299" s="61"/>
      <c r="C299" s="73" t="s">
        <v>39</v>
      </c>
      <c r="D299" s="73" t="s">
        <v>44</v>
      </c>
      <c r="E299" s="50" t="s">
        <v>86</v>
      </c>
      <c r="F299" s="39"/>
      <c r="G299" s="41"/>
      <c r="H299" s="41"/>
      <c r="I299" s="41"/>
    </row>
    <row r="300" spans="1:9" hidden="1" x14ac:dyDescent="0.2">
      <c r="A300" s="80" t="s">
        <v>148</v>
      </c>
      <c r="B300" s="61"/>
      <c r="C300" s="73" t="s">
        <v>39</v>
      </c>
      <c r="D300" s="73" t="s">
        <v>44</v>
      </c>
      <c r="E300" s="54" t="s">
        <v>102</v>
      </c>
      <c r="F300" s="39"/>
      <c r="G300" s="41"/>
      <c r="H300" s="41"/>
      <c r="I300" s="41"/>
    </row>
    <row r="301" spans="1:9" hidden="1" x14ac:dyDescent="0.2">
      <c r="A301" s="78" t="s">
        <v>10</v>
      </c>
      <c r="B301" s="61"/>
      <c r="C301" s="73" t="s">
        <v>39</v>
      </c>
      <c r="D301" s="73" t="s">
        <v>44</v>
      </c>
      <c r="E301" s="54" t="s">
        <v>186</v>
      </c>
      <c r="F301" s="39"/>
      <c r="G301" s="41"/>
      <c r="H301" s="41"/>
      <c r="I301" s="41"/>
    </row>
    <row r="302" spans="1:9" ht="25.5" hidden="1" x14ac:dyDescent="0.2">
      <c r="A302" s="78" t="s">
        <v>75</v>
      </c>
      <c r="B302" s="61"/>
      <c r="C302" s="73" t="s">
        <v>39</v>
      </c>
      <c r="D302" s="73" t="s">
        <v>44</v>
      </c>
      <c r="E302" s="54" t="s">
        <v>186</v>
      </c>
      <c r="F302" s="42" t="s">
        <v>76</v>
      </c>
      <c r="G302" s="41"/>
      <c r="H302" s="41"/>
      <c r="I302" s="41"/>
    </row>
    <row r="303" spans="1:9" x14ac:dyDescent="0.2">
      <c r="A303" s="75"/>
    </row>
    <row r="304" spans="1:9" x14ac:dyDescent="0.2">
      <c r="A304" s="75"/>
    </row>
    <row r="305" spans="1:9" x14ac:dyDescent="0.2">
      <c r="A305" s="75"/>
      <c r="G305" s="100">
        <f>G12</f>
        <v>83253</v>
      </c>
    </row>
    <row r="306" spans="1:9" x14ac:dyDescent="0.2">
      <c r="A306" s="75"/>
    </row>
    <row r="307" spans="1:9" x14ac:dyDescent="0.2">
      <c r="A307" s="75"/>
      <c r="G307" s="1">
        <v>80526.799999999988</v>
      </c>
    </row>
    <row r="308" spans="1:9" x14ac:dyDescent="0.2">
      <c r="A308" s="75"/>
      <c r="G308" s="211"/>
      <c r="I308" s="1">
        <f>2726238.6/1000</f>
        <v>2726.2386000000001</v>
      </c>
    </row>
    <row r="309" spans="1:9" x14ac:dyDescent="0.2">
      <c r="A309" s="75"/>
      <c r="G309" s="100">
        <f>G307+I308-G305</f>
        <v>3.8599999985308386E-2</v>
      </c>
    </row>
    <row r="310" spans="1:9" x14ac:dyDescent="0.2">
      <c r="A310" s="75"/>
    </row>
    <row r="311" spans="1:9" x14ac:dyDescent="0.2">
      <c r="A311" s="75"/>
    </row>
    <row r="312" spans="1:9" x14ac:dyDescent="0.2">
      <c r="A312" s="75"/>
    </row>
    <row r="313" spans="1:9" x14ac:dyDescent="0.2">
      <c r="A313" s="75"/>
    </row>
    <row r="314" spans="1:9" x14ac:dyDescent="0.2">
      <c r="A314" s="75"/>
    </row>
    <row r="315" spans="1:9" x14ac:dyDescent="0.2">
      <c r="A315" s="75"/>
    </row>
    <row r="316" spans="1:9" x14ac:dyDescent="0.2">
      <c r="A316" s="75"/>
    </row>
    <row r="317" spans="1:9" x14ac:dyDescent="0.2">
      <c r="A317" s="75"/>
    </row>
    <row r="318" spans="1:9" x14ac:dyDescent="0.2">
      <c r="A318" s="75"/>
    </row>
    <row r="319" spans="1:9" x14ac:dyDescent="0.2">
      <c r="A319" s="75"/>
    </row>
    <row r="320" spans="1:9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  <row r="330" spans="1:1" x14ac:dyDescent="0.2">
      <c r="A330" s="75"/>
    </row>
    <row r="331" spans="1:1" x14ac:dyDescent="0.2">
      <c r="A331" s="75"/>
    </row>
    <row r="332" spans="1:1" x14ac:dyDescent="0.2">
      <c r="A332" s="75"/>
    </row>
    <row r="333" spans="1:1" x14ac:dyDescent="0.2">
      <c r="A333" s="75"/>
    </row>
    <row r="334" spans="1:1" x14ac:dyDescent="0.2">
      <c r="A334" s="75"/>
    </row>
    <row r="335" spans="1:1" x14ac:dyDescent="0.2">
      <c r="A335" s="75"/>
    </row>
    <row r="336" spans="1:1" x14ac:dyDescent="0.2">
      <c r="A336" s="75"/>
    </row>
    <row r="337" spans="1:1" x14ac:dyDescent="0.2">
      <c r="A337" s="75"/>
    </row>
    <row r="338" spans="1:1" x14ac:dyDescent="0.2">
      <c r="A338" s="75"/>
    </row>
    <row r="339" spans="1:1" x14ac:dyDescent="0.2">
      <c r="A339" s="75"/>
    </row>
    <row r="340" spans="1:1" x14ac:dyDescent="0.2">
      <c r="A340" s="75"/>
    </row>
    <row r="341" spans="1:1" x14ac:dyDescent="0.2">
      <c r="A341" s="75"/>
    </row>
    <row r="342" spans="1:1" x14ac:dyDescent="0.2">
      <c r="A342" s="75"/>
    </row>
    <row r="343" spans="1:1" x14ac:dyDescent="0.2">
      <c r="A343" s="75"/>
    </row>
    <row r="344" spans="1:1" x14ac:dyDescent="0.2">
      <c r="A344" s="75"/>
    </row>
    <row r="345" spans="1:1" x14ac:dyDescent="0.2">
      <c r="A345" s="75"/>
    </row>
    <row r="346" spans="1:1" x14ac:dyDescent="0.2">
      <c r="A346" s="75"/>
    </row>
    <row r="347" spans="1:1" x14ac:dyDescent="0.2">
      <c r="A347" s="75"/>
    </row>
    <row r="348" spans="1:1" x14ac:dyDescent="0.2">
      <c r="A348" s="75"/>
    </row>
    <row r="349" spans="1:1" x14ac:dyDescent="0.2">
      <c r="A349" s="75"/>
    </row>
    <row r="350" spans="1:1" x14ac:dyDescent="0.2">
      <c r="A350" s="75"/>
    </row>
    <row r="351" spans="1:1" x14ac:dyDescent="0.2">
      <c r="A351" s="75"/>
    </row>
    <row r="352" spans="1:1" x14ac:dyDescent="0.2">
      <c r="A352" s="75"/>
    </row>
    <row r="353" spans="1:1" x14ac:dyDescent="0.2">
      <c r="A353" s="75"/>
    </row>
    <row r="354" spans="1:1" x14ac:dyDescent="0.2">
      <c r="A354" s="75"/>
    </row>
    <row r="355" spans="1:1" x14ac:dyDescent="0.2">
      <c r="A355" s="75"/>
    </row>
    <row r="356" spans="1:1" x14ac:dyDescent="0.2">
      <c r="A356" s="75"/>
    </row>
    <row r="357" spans="1:1" x14ac:dyDescent="0.2">
      <c r="A357" s="75"/>
    </row>
    <row r="358" spans="1:1" x14ac:dyDescent="0.2">
      <c r="A358" s="75"/>
    </row>
    <row r="359" spans="1:1" x14ac:dyDescent="0.2">
      <c r="A359" s="75"/>
    </row>
    <row r="360" spans="1:1" x14ac:dyDescent="0.2">
      <c r="A360" s="75"/>
    </row>
    <row r="361" spans="1:1" x14ac:dyDescent="0.2">
      <c r="A361" s="75"/>
    </row>
    <row r="362" spans="1:1" x14ac:dyDescent="0.2">
      <c r="A362" s="75"/>
    </row>
    <row r="363" spans="1:1" x14ac:dyDescent="0.2">
      <c r="A363" s="75"/>
    </row>
    <row r="364" spans="1:1" x14ac:dyDescent="0.2">
      <c r="A364" s="75"/>
    </row>
    <row r="365" spans="1:1" x14ac:dyDescent="0.2">
      <c r="A365" s="75"/>
    </row>
    <row r="366" spans="1:1" x14ac:dyDescent="0.2">
      <c r="A366" s="75"/>
    </row>
    <row r="367" spans="1:1" x14ac:dyDescent="0.2">
      <c r="A367" s="75"/>
    </row>
    <row r="368" spans="1:1" x14ac:dyDescent="0.2">
      <c r="A368" s="75"/>
    </row>
    <row r="369" spans="1:1" x14ac:dyDescent="0.2">
      <c r="A369" s="75"/>
    </row>
    <row r="370" spans="1:1" x14ac:dyDescent="0.2">
      <c r="A370" s="75"/>
    </row>
    <row r="371" spans="1:1" x14ac:dyDescent="0.2">
      <c r="A371" s="75"/>
    </row>
    <row r="372" spans="1:1" x14ac:dyDescent="0.2">
      <c r="A372" s="75"/>
    </row>
    <row r="373" spans="1:1" x14ac:dyDescent="0.2">
      <c r="A373" s="75"/>
    </row>
    <row r="374" spans="1:1" x14ac:dyDescent="0.2">
      <c r="A374" s="75"/>
    </row>
    <row r="375" spans="1:1" x14ac:dyDescent="0.2">
      <c r="A375" s="75"/>
    </row>
    <row r="376" spans="1:1" x14ac:dyDescent="0.2">
      <c r="A376" s="75"/>
    </row>
    <row r="377" spans="1:1" x14ac:dyDescent="0.2">
      <c r="A377" s="75"/>
    </row>
    <row r="378" spans="1:1" x14ac:dyDescent="0.2">
      <c r="A378" s="75"/>
    </row>
    <row r="379" spans="1:1" x14ac:dyDescent="0.2">
      <c r="A379" s="75"/>
    </row>
    <row r="380" spans="1:1" x14ac:dyDescent="0.2">
      <c r="A380" s="75"/>
    </row>
    <row r="381" spans="1:1" x14ac:dyDescent="0.2">
      <c r="A381" s="75"/>
    </row>
    <row r="382" spans="1:1" x14ac:dyDescent="0.2">
      <c r="A382" s="75"/>
    </row>
    <row r="383" spans="1:1" x14ac:dyDescent="0.2">
      <c r="A383" s="75"/>
    </row>
    <row r="384" spans="1:1" x14ac:dyDescent="0.2">
      <c r="A384" s="75"/>
    </row>
    <row r="385" spans="1:1" x14ac:dyDescent="0.2">
      <c r="A385" s="75"/>
    </row>
    <row r="386" spans="1:1" x14ac:dyDescent="0.2">
      <c r="A386" s="75"/>
    </row>
    <row r="387" spans="1:1" x14ac:dyDescent="0.2">
      <c r="A387" s="75"/>
    </row>
    <row r="388" spans="1:1" x14ac:dyDescent="0.2">
      <c r="A388" s="75"/>
    </row>
    <row r="389" spans="1:1" x14ac:dyDescent="0.2">
      <c r="A389" s="75"/>
    </row>
    <row r="390" spans="1:1" x14ac:dyDescent="0.2">
      <c r="A390" s="75"/>
    </row>
    <row r="391" spans="1:1" x14ac:dyDescent="0.2">
      <c r="A391" s="75"/>
    </row>
    <row r="392" spans="1:1" x14ac:dyDescent="0.2">
      <c r="A392" s="75"/>
    </row>
    <row r="393" spans="1:1" x14ac:dyDescent="0.2">
      <c r="A393" s="75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topLeftCell="A10" zoomScaleNormal="100" workbookViewId="0">
      <selection activeCell="G11" sqref="G11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65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5703125" style="1" bestFit="1" customWidth="1"/>
    <col min="10" max="11" width="9" style="1" customWidth="1"/>
    <col min="12" max="12" width="11.140625" style="1" customWidth="1"/>
    <col min="13" max="16384" width="9.140625" style="1"/>
  </cols>
  <sheetData>
    <row r="1" spans="1:12" x14ac:dyDescent="0.2">
      <c r="I1" s="17" t="s">
        <v>213</v>
      </c>
      <c r="J1" s="20"/>
      <c r="K1" s="20"/>
      <c r="L1" s="20"/>
    </row>
    <row r="2" spans="1:12" x14ac:dyDescent="0.2">
      <c r="I2" s="18" t="s">
        <v>151</v>
      </c>
      <c r="J2" s="21"/>
      <c r="K2" s="21"/>
      <c r="L2" s="21"/>
    </row>
    <row r="3" spans="1:12" x14ac:dyDescent="0.2">
      <c r="I3" s="18" t="s">
        <v>152</v>
      </c>
      <c r="J3" s="21"/>
      <c r="K3" s="21"/>
      <c r="L3" s="21"/>
    </row>
    <row r="4" spans="1:12" x14ac:dyDescent="0.2">
      <c r="I4" s="18" t="s">
        <v>153</v>
      </c>
      <c r="J4" s="21"/>
      <c r="K4" s="21"/>
      <c r="L4" s="21"/>
    </row>
    <row r="5" spans="1:12" ht="15.75" x14ac:dyDescent="0.25">
      <c r="I5" s="190" t="s">
        <v>314</v>
      </c>
      <c r="J5" s="88"/>
      <c r="K5" s="88"/>
      <c r="L5" s="21"/>
    </row>
    <row r="6" spans="1:12" ht="75" customHeight="1" x14ac:dyDescent="0.25">
      <c r="A6" s="236" t="s">
        <v>282</v>
      </c>
      <c r="B6" s="236"/>
      <c r="C6" s="236"/>
      <c r="D6" s="236"/>
      <c r="E6" s="236"/>
      <c r="F6" s="236"/>
      <c r="G6" s="236"/>
      <c r="H6" s="236"/>
      <c r="I6" s="236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48</v>
      </c>
      <c r="C9" s="144" t="s">
        <v>2</v>
      </c>
      <c r="D9" s="23" t="s">
        <v>3</v>
      </c>
      <c r="E9" s="23" t="s">
        <v>4</v>
      </c>
      <c r="F9" s="24" t="s">
        <v>5</v>
      </c>
      <c r="G9" s="25">
        <v>2021</v>
      </c>
      <c r="H9" s="25">
        <v>2022</v>
      </c>
      <c r="I9" s="25">
        <v>2023</v>
      </c>
      <c r="J9" s="100"/>
      <c r="K9" s="100"/>
      <c r="L9" s="100"/>
    </row>
    <row r="10" spans="1:12" x14ac:dyDescent="0.2">
      <c r="A10" s="26"/>
      <c r="B10" s="26"/>
      <c r="C10" s="145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0"/>
      <c r="K10" s="100"/>
      <c r="L10" s="100"/>
    </row>
    <row r="11" spans="1:12" ht="15" x14ac:dyDescent="0.25">
      <c r="A11" s="77" t="s">
        <v>228</v>
      </c>
      <c r="B11" s="113">
        <v>911</v>
      </c>
      <c r="C11" s="146" t="s">
        <v>15</v>
      </c>
      <c r="D11" s="143"/>
      <c r="E11" s="143"/>
      <c r="F11" s="143" t="s">
        <v>15</v>
      </c>
      <c r="G11" s="108">
        <f>G32+G20++G87+G93+G166+G318+G275+G233+G143+G148+G64+G325+G284+G256+G268+G153+G262+G311+G240</f>
        <v>83253</v>
      </c>
      <c r="H11" s="108">
        <f>H32+H20++H87+H93+H166+H318+H275+H233+H143+H148+H64+H325+H284+H256-0.02+H14</f>
        <v>39094.695040000006</v>
      </c>
      <c r="I11" s="108">
        <f>I32+I20++I87+I93+I166+I318+I275+I233+I143+I148+I64+I325+I284+I256</f>
        <v>36476.075039999996</v>
      </c>
      <c r="J11" s="91">
        <f>'6'!G12</f>
        <v>83253</v>
      </c>
      <c r="K11" s="91"/>
      <c r="L11" s="31"/>
    </row>
    <row r="12" spans="1:12" ht="15" x14ac:dyDescent="0.25">
      <c r="A12" s="76" t="s">
        <v>220</v>
      </c>
      <c r="B12" s="113"/>
      <c r="C12" s="146"/>
      <c r="D12" s="143"/>
      <c r="E12" s="143"/>
      <c r="F12" s="143"/>
      <c r="G12" s="108">
        <f>G20+G32+G64+G93+G143+G148+G153</f>
        <v>47683.8</v>
      </c>
      <c r="H12" s="108">
        <f>H20+H32+H64+H93+H143+H148+0.01+H14</f>
        <v>22940.655039999998</v>
      </c>
      <c r="I12" s="108">
        <f>I20+I32+I64+I93+I143+I148</f>
        <v>20254.84504</v>
      </c>
      <c r="J12" s="91">
        <f>J11-G11</f>
        <v>0</v>
      </c>
      <c r="K12" s="91"/>
      <c r="L12" s="91"/>
    </row>
    <row r="13" spans="1:12" ht="15" x14ac:dyDescent="0.25">
      <c r="A13" s="76"/>
      <c r="B13" s="113"/>
      <c r="C13" s="146"/>
      <c r="D13" s="143"/>
      <c r="E13" s="143"/>
      <c r="F13" s="143"/>
      <c r="G13" s="108"/>
      <c r="H13" s="108"/>
      <c r="I13" s="108"/>
      <c r="J13" s="91"/>
      <c r="K13" s="100"/>
      <c r="L13" s="100"/>
    </row>
    <row r="14" spans="1:12" ht="38.25" x14ac:dyDescent="0.2">
      <c r="A14" s="76" t="s">
        <v>295</v>
      </c>
      <c r="B14" s="124"/>
      <c r="C14" s="124" t="s">
        <v>296</v>
      </c>
      <c r="D14" s="117">
        <v>10</v>
      </c>
      <c r="E14" s="118" t="s">
        <v>37</v>
      </c>
      <c r="F14" s="124"/>
      <c r="G14" s="177">
        <f t="shared" ref="G14:H18" si="0">G15</f>
        <v>0</v>
      </c>
      <c r="H14" s="177">
        <f t="shared" si="0"/>
        <v>1350.3</v>
      </c>
      <c r="I14" s="178"/>
      <c r="J14" s="91"/>
      <c r="K14" s="100"/>
      <c r="L14" s="100"/>
    </row>
    <row r="15" spans="1:12" x14ac:dyDescent="0.2">
      <c r="A15" s="78" t="s">
        <v>294</v>
      </c>
      <c r="B15" s="124"/>
      <c r="C15" s="124" t="s">
        <v>296</v>
      </c>
      <c r="D15" s="117">
        <v>10</v>
      </c>
      <c r="E15" s="118" t="s">
        <v>37</v>
      </c>
      <c r="F15" s="124"/>
      <c r="G15" s="176">
        <f t="shared" si="0"/>
        <v>0</v>
      </c>
      <c r="H15" s="176">
        <f t="shared" si="0"/>
        <v>1350.3</v>
      </c>
      <c r="I15" s="124"/>
      <c r="J15" s="91"/>
      <c r="K15" s="100"/>
      <c r="L15" s="100"/>
    </row>
    <row r="16" spans="1:12" x14ac:dyDescent="0.2">
      <c r="A16" s="124" t="s">
        <v>297</v>
      </c>
      <c r="B16" s="124"/>
      <c r="C16" s="124" t="s">
        <v>298</v>
      </c>
      <c r="D16" s="117">
        <v>10</v>
      </c>
      <c r="E16" s="118" t="s">
        <v>37</v>
      </c>
      <c r="F16" s="124"/>
      <c r="G16" s="176">
        <f t="shared" si="0"/>
        <v>0</v>
      </c>
      <c r="H16" s="176">
        <f t="shared" si="0"/>
        <v>1350.3</v>
      </c>
      <c r="I16" s="124"/>
      <c r="J16" s="91"/>
      <c r="K16" s="100"/>
      <c r="L16" s="100"/>
    </row>
    <row r="17" spans="1:12" x14ac:dyDescent="0.2">
      <c r="A17" s="124" t="s">
        <v>297</v>
      </c>
      <c r="B17" s="124"/>
      <c r="C17" s="124" t="s">
        <v>299</v>
      </c>
      <c r="D17" s="117">
        <v>10</v>
      </c>
      <c r="E17" s="118" t="s">
        <v>37</v>
      </c>
      <c r="F17" s="124"/>
      <c r="G17" s="176">
        <f t="shared" si="0"/>
        <v>0</v>
      </c>
      <c r="H17" s="176">
        <f t="shared" si="0"/>
        <v>1350.3</v>
      </c>
      <c r="I17" s="124"/>
      <c r="J17" s="91"/>
      <c r="K17" s="100"/>
      <c r="L17" s="100"/>
    </row>
    <row r="18" spans="1:12" x14ac:dyDescent="0.2">
      <c r="A18" s="124" t="s">
        <v>300</v>
      </c>
      <c r="B18" s="124"/>
      <c r="C18" s="124" t="s">
        <v>301</v>
      </c>
      <c r="D18" s="117">
        <v>10</v>
      </c>
      <c r="E18" s="118" t="s">
        <v>37</v>
      </c>
      <c r="F18" s="124"/>
      <c r="G18" s="176">
        <f t="shared" si="0"/>
        <v>0</v>
      </c>
      <c r="H18" s="176">
        <f t="shared" si="0"/>
        <v>1350.3</v>
      </c>
      <c r="I18" s="124"/>
      <c r="J18" s="91"/>
      <c r="K18" s="100"/>
      <c r="L18" s="100"/>
    </row>
    <row r="19" spans="1:12" x14ac:dyDescent="0.2">
      <c r="A19" s="78" t="s">
        <v>302</v>
      </c>
      <c r="B19" s="124"/>
      <c r="C19" s="124" t="s">
        <v>301</v>
      </c>
      <c r="D19" s="117">
        <v>10</v>
      </c>
      <c r="E19" s="118" t="s">
        <v>37</v>
      </c>
      <c r="F19" s="124">
        <v>262</v>
      </c>
      <c r="G19" s="176">
        <v>0</v>
      </c>
      <c r="H19" s="110">
        <v>1350.3</v>
      </c>
      <c r="I19" s="124"/>
      <c r="J19" s="91"/>
      <c r="K19" s="100"/>
      <c r="L19" s="100"/>
    </row>
    <row r="20" spans="1:12" ht="47.25" customHeight="1" x14ac:dyDescent="0.2">
      <c r="A20" s="83" t="s">
        <v>98</v>
      </c>
      <c r="B20" s="106"/>
      <c r="C20" s="157" t="s">
        <v>99</v>
      </c>
      <c r="D20" s="107"/>
      <c r="E20" s="107"/>
      <c r="F20" s="107"/>
      <c r="G20" s="108">
        <f>G21</f>
        <v>332</v>
      </c>
      <c r="H20" s="108">
        <f>H21</f>
        <v>0</v>
      </c>
      <c r="I20" s="108">
        <f>I21</f>
        <v>0</v>
      </c>
      <c r="J20" s="91"/>
      <c r="K20" s="100"/>
      <c r="L20" s="100"/>
    </row>
    <row r="21" spans="1:12" ht="15" x14ac:dyDescent="0.2">
      <c r="A21" s="76" t="s">
        <v>31</v>
      </c>
      <c r="B21" s="95">
        <v>911</v>
      </c>
      <c r="C21" s="148"/>
      <c r="D21" s="107" t="s">
        <v>37</v>
      </c>
      <c r="E21" s="107" t="s">
        <v>36</v>
      </c>
      <c r="F21" s="107"/>
      <c r="G21" s="96">
        <f>G27+G22</f>
        <v>332</v>
      </c>
      <c r="H21" s="96">
        <f>H27</f>
        <v>0</v>
      </c>
      <c r="I21" s="96">
        <f>I27</f>
        <v>0</v>
      </c>
      <c r="J21" s="91"/>
      <c r="K21" s="91"/>
      <c r="L21" s="91"/>
    </row>
    <row r="22" spans="1:12" ht="38.25" x14ac:dyDescent="0.2">
      <c r="A22" s="78" t="s">
        <v>30</v>
      </c>
      <c r="B22" s="78"/>
      <c r="C22" s="149"/>
      <c r="D22" s="109" t="s">
        <v>37</v>
      </c>
      <c r="E22" s="109" t="s">
        <v>42</v>
      </c>
      <c r="F22" s="109"/>
      <c r="G22" s="110">
        <f>G23</f>
        <v>123.30000000000001</v>
      </c>
      <c r="H22" s="110"/>
      <c r="I22" s="110"/>
      <c r="J22" s="91"/>
      <c r="K22" s="91"/>
      <c r="L22" s="91"/>
    </row>
    <row r="23" spans="1:12" ht="38.25" x14ac:dyDescent="0.2">
      <c r="A23" s="80" t="s">
        <v>195</v>
      </c>
      <c r="B23" s="111"/>
      <c r="C23" s="150" t="s">
        <v>100</v>
      </c>
      <c r="D23" s="109" t="s">
        <v>37</v>
      </c>
      <c r="E23" s="109" t="s">
        <v>42</v>
      </c>
      <c r="F23" s="109"/>
      <c r="G23" s="110">
        <f>G24</f>
        <v>123.30000000000001</v>
      </c>
      <c r="H23" s="110"/>
      <c r="I23" s="110"/>
      <c r="J23" s="91"/>
      <c r="K23" s="91"/>
      <c r="L23" s="91"/>
    </row>
    <row r="24" spans="1:12" ht="51" x14ac:dyDescent="0.2">
      <c r="A24" s="80" t="s">
        <v>173</v>
      </c>
      <c r="B24" s="78"/>
      <c r="C24" s="150" t="s">
        <v>101</v>
      </c>
      <c r="D24" s="109" t="s">
        <v>37</v>
      </c>
      <c r="E24" s="109" t="s">
        <v>42</v>
      </c>
      <c r="F24" s="109"/>
      <c r="G24" s="110">
        <f>G25</f>
        <v>123.30000000000001</v>
      </c>
      <c r="H24" s="110"/>
      <c r="I24" s="110"/>
      <c r="J24" s="91"/>
      <c r="K24" s="91"/>
      <c r="L24" s="91"/>
    </row>
    <row r="25" spans="1:12" x14ac:dyDescent="0.2">
      <c r="A25" s="80" t="s">
        <v>156</v>
      </c>
      <c r="B25" s="78"/>
      <c r="C25" s="150" t="s">
        <v>128</v>
      </c>
      <c r="D25" s="109" t="s">
        <v>37</v>
      </c>
      <c r="E25" s="109" t="s">
        <v>42</v>
      </c>
      <c r="F25" s="109"/>
      <c r="G25" s="110">
        <f>G26</f>
        <v>123.30000000000001</v>
      </c>
      <c r="H25" s="110"/>
      <c r="I25" s="110"/>
      <c r="J25" s="91"/>
      <c r="K25" s="91"/>
      <c r="L25" s="91"/>
    </row>
    <row r="26" spans="1:12" ht="25.5" x14ac:dyDescent="0.2">
      <c r="A26" s="78" t="s">
        <v>75</v>
      </c>
      <c r="B26" s="78"/>
      <c r="C26" s="150" t="s">
        <v>128</v>
      </c>
      <c r="D26" s="109" t="s">
        <v>37</v>
      </c>
      <c r="E26" s="109" t="s">
        <v>42</v>
      </c>
      <c r="F26" s="109" t="s">
        <v>76</v>
      </c>
      <c r="G26" s="110">
        <f>'6'!G98</f>
        <v>123.30000000000001</v>
      </c>
      <c r="H26" s="110">
        <f>'[2]6'!H92</f>
        <v>80.400000000000006</v>
      </c>
      <c r="I26" s="110">
        <f>'[2]6'!I92</f>
        <v>82.5</v>
      </c>
      <c r="J26" s="91"/>
      <c r="K26" s="91"/>
      <c r="L26" s="91"/>
    </row>
    <row r="27" spans="1:12" ht="27.75" customHeight="1" x14ac:dyDescent="0.2">
      <c r="A27" s="76" t="s">
        <v>311</v>
      </c>
      <c r="B27" s="78"/>
      <c r="C27" s="149"/>
      <c r="D27" s="109" t="s">
        <v>37</v>
      </c>
      <c r="E27" s="109" t="s">
        <v>46</v>
      </c>
      <c r="F27" s="109"/>
      <c r="G27" s="110">
        <f t="shared" ref="G27:I30" si="1">G28</f>
        <v>208.7</v>
      </c>
      <c r="H27" s="110">
        <f t="shared" si="1"/>
        <v>0</v>
      </c>
      <c r="I27" s="110">
        <f t="shared" si="1"/>
        <v>0</v>
      </c>
      <c r="J27" s="31"/>
    </row>
    <row r="28" spans="1:12" ht="30" customHeight="1" x14ac:dyDescent="0.2">
      <c r="A28" s="80" t="s">
        <v>195</v>
      </c>
      <c r="B28" s="111"/>
      <c r="C28" s="150" t="s">
        <v>100</v>
      </c>
      <c r="D28" s="109" t="s">
        <v>37</v>
      </c>
      <c r="E28" s="109" t="s">
        <v>46</v>
      </c>
      <c r="F28" s="109"/>
      <c r="G28" s="110">
        <f t="shared" si="1"/>
        <v>208.7</v>
      </c>
      <c r="H28" s="110">
        <f t="shared" si="1"/>
        <v>0</v>
      </c>
      <c r="I28" s="110">
        <f t="shared" si="1"/>
        <v>0</v>
      </c>
      <c r="J28" s="31"/>
    </row>
    <row r="29" spans="1:12" ht="51" x14ac:dyDescent="0.2">
      <c r="A29" s="80" t="s">
        <v>173</v>
      </c>
      <c r="B29" s="78"/>
      <c r="C29" s="150" t="s">
        <v>101</v>
      </c>
      <c r="D29" s="109" t="s">
        <v>37</v>
      </c>
      <c r="E29" s="109" t="s">
        <v>46</v>
      </c>
      <c r="F29" s="109"/>
      <c r="G29" s="110">
        <f t="shared" si="1"/>
        <v>208.7</v>
      </c>
      <c r="H29" s="110">
        <f t="shared" si="1"/>
        <v>0</v>
      </c>
      <c r="I29" s="110">
        <f t="shared" si="1"/>
        <v>0</v>
      </c>
      <c r="J29" s="31"/>
    </row>
    <row r="30" spans="1:12" x14ac:dyDescent="0.2">
      <c r="A30" s="80" t="s">
        <v>156</v>
      </c>
      <c r="B30" s="78"/>
      <c r="C30" s="150" t="s">
        <v>128</v>
      </c>
      <c r="D30" s="109" t="s">
        <v>37</v>
      </c>
      <c r="E30" s="109" t="s">
        <v>46</v>
      </c>
      <c r="F30" s="109"/>
      <c r="G30" s="110">
        <f t="shared" si="1"/>
        <v>208.7</v>
      </c>
      <c r="H30" s="110">
        <f t="shared" si="1"/>
        <v>0</v>
      </c>
      <c r="I30" s="110">
        <f t="shared" si="1"/>
        <v>0</v>
      </c>
      <c r="J30" s="31"/>
    </row>
    <row r="31" spans="1:12" ht="25.5" x14ac:dyDescent="0.2">
      <c r="A31" s="78" t="s">
        <v>75</v>
      </c>
      <c r="B31" s="78"/>
      <c r="C31" s="150" t="s">
        <v>128</v>
      </c>
      <c r="D31" s="109" t="s">
        <v>37</v>
      </c>
      <c r="E31" s="109" t="s">
        <v>46</v>
      </c>
      <c r="F31" s="109" t="s">
        <v>76</v>
      </c>
      <c r="G31" s="110">
        <f>'6'!G109</f>
        <v>208.7</v>
      </c>
      <c r="H31" s="110">
        <f>'6'!H109</f>
        <v>0</v>
      </c>
      <c r="I31" s="110">
        <f>'6'!I109</f>
        <v>0</v>
      </c>
      <c r="J31" s="31"/>
    </row>
    <row r="32" spans="1:12" ht="25.5" x14ac:dyDescent="0.2">
      <c r="A32" s="83" t="s">
        <v>110</v>
      </c>
      <c r="B32" s="113"/>
      <c r="C32" s="157" t="s">
        <v>106</v>
      </c>
      <c r="D32" s="113"/>
      <c r="E32" s="113"/>
      <c r="F32" s="113"/>
      <c r="G32" s="108">
        <f>G33+G38+G58</f>
        <v>11728.400000000001</v>
      </c>
      <c r="H32" s="108">
        <f>H33+H38+H58</f>
        <v>9163.6200000000008</v>
      </c>
      <c r="I32" s="108">
        <f>I33+I38+I58</f>
        <v>9163.6200000000008</v>
      </c>
      <c r="J32" s="31"/>
    </row>
    <row r="33" spans="1:13" ht="10.5" hidden="1" customHeight="1" x14ac:dyDescent="0.2">
      <c r="A33" s="76"/>
      <c r="B33" s="78"/>
      <c r="C33" s="150"/>
      <c r="D33" s="94"/>
      <c r="E33" s="94"/>
      <c r="F33" s="109"/>
      <c r="G33" s="110"/>
      <c r="H33" s="110"/>
      <c r="I33" s="110"/>
      <c r="J33" s="31"/>
      <c r="K33" s="31"/>
      <c r="L33" s="31"/>
    </row>
    <row r="34" spans="1:13" ht="15" hidden="1" customHeight="1" x14ac:dyDescent="0.25">
      <c r="A34" s="103"/>
      <c r="B34" s="78"/>
      <c r="C34" s="150"/>
      <c r="D34" s="109"/>
      <c r="E34" s="109"/>
      <c r="F34" s="114"/>
      <c r="G34" s="110"/>
      <c r="H34" s="110"/>
      <c r="I34" s="110"/>
      <c r="J34" s="31"/>
    </row>
    <row r="35" spans="1:13" hidden="1" x14ac:dyDescent="0.2">
      <c r="A35" s="80"/>
      <c r="B35" s="78"/>
      <c r="C35" s="150"/>
      <c r="D35" s="109"/>
      <c r="E35" s="109"/>
      <c r="F35" s="114"/>
      <c r="G35" s="110"/>
      <c r="H35" s="110"/>
      <c r="I35" s="110"/>
      <c r="J35" s="31"/>
    </row>
    <row r="36" spans="1:13" hidden="1" x14ac:dyDescent="0.2">
      <c r="A36" s="78"/>
      <c r="B36" s="78"/>
      <c r="C36" s="150"/>
      <c r="D36" s="109"/>
      <c r="E36" s="109"/>
      <c r="F36" s="114"/>
      <c r="G36" s="110"/>
      <c r="H36" s="110"/>
      <c r="I36" s="110"/>
      <c r="J36" s="31"/>
    </row>
    <row r="37" spans="1:13" hidden="1" x14ac:dyDescent="0.2">
      <c r="A37" s="79"/>
      <c r="B37" s="78"/>
      <c r="C37" s="151"/>
      <c r="D37" s="109"/>
      <c r="E37" s="109"/>
      <c r="F37" s="112"/>
      <c r="G37" s="110"/>
      <c r="H37" s="110"/>
      <c r="I37" s="110"/>
      <c r="J37" s="31"/>
    </row>
    <row r="38" spans="1:13" x14ac:dyDescent="0.2">
      <c r="A38" s="76" t="s">
        <v>14</v>
      </c>
      <c r="B38" s="95">
        <v>911</v>
      </c>
      <c r="C38" s="152"/>
      <c r="D38" s="94" t="s">
        <v>45</v>
      </c>
      <c r="E38" s="94" t="s">
        <v>36</v>
      </c>
      <c r="F38" s="95" t="s">
        <v>15</v>
      </c>
      <c r="G38" s="96">
        <f>G39+G48</f>
        <v>11186.7</v>
      </c>
      <c r="H38" s="96">
        <f>H39+H48</f>
        <v>9143.6200000000008</v>
      </c>
      <c r="I38" s="96">
        <f>I39+I48</f>
        <v>9143.6200000000008</v>
      </c>
      <c r="J38" s="31"/>
    </row>
    <row r="39" spans="1:13" x14ac:dyDescent="0.2">
      <c r="A39" s="76" t="s">
        <v>12</v>
      </c>
      <c r="B39" s="76"/>
      <c r="C39" s="152"/>
      <c r="D39" s="94" t="s">
        <v>45</v>
      </c>
      <c r="E39" s="94" t="s">
        <v>35</v>
      </c>
      <c r="F39" s="95" t="s">
        <v>15</v>
      </c>
      <c r="G39" s="96">
        <f t="shared" ref="G39:I40" si="2">G40</f>
        <v>10441.200000000001</v>
      </c>
      <c r="H39" s="96">
        <f t="shared" si="2"/>
        <v>8398.1200000000008</v>
      </c>
      <c r="I39" s="96">
        <f t="shared" si="2"/>
        <v>8398.1200000000008</v>
      </c>
      <c r="J39" s="31"/>
      <c r="K39" s="31"/>
      <c r="L39" s="31"/>
      <c r="M39" s="31"/>
    </row>
    <row r="40" spans="1:13" ht="27" x14ac:dyDescent="0.2">
      <c r="A40" s="104" t="s">
        <v>279</v>
      </c>
      <c r="B40" s="78"/>
      <c r="C40" s="150" t="s">
        <v>107</v>
      </c>
      <c r="D40" s="109" t="s">
        <v>45</v>
      </c>
      <c r="E40" s="109" t="s">
        <v>35</v>
      </c>
      <c r="F40" s="114" t="s">
        <v>15</v>
      </c>
      <c r="G40" s="110">
        <f t="shared" si="2"/>
        <v>10441.200000000001</v>
      </c>
      <c r="H40" s="110">
        <f t="shared" si="2"/>
        <v>8398.1200000000008</v>
      </c>
      <c r="I40" s="110">
        <f t="shared" si="2"/>
        <v>8398.1200000000008</v>
      </c>
    </row>
    <row r="41" spans="1:13" ht="25.5" x14ac:dyDescent="0.2">
      <c r="A41" s="80" t="s">
        <v>280</v>
      </c>
      <c r="B41" s="78"/>
      <c r="C41" s="150" t="s">
        <v>108</v>
      </c>
      <c r="D41" s="109" t="s">
        <v>45</v>
      </c>
      <c r="E41" s="109" t="s">
        <v>35</v>
      </c>
      <c r="F41" s="114"/>
      <c r="G41" s="110">
        <f>G42</f>
        <v>10441.200000000001</v>
      </c>
      <c r="H41" s="110">
        <f>H42+H44</f>
        <v>8398.1200000000008</v>
      </c>
      <c r="I41" s="110">
        <f>I42+I44</f>
        <v>8398.1200000000008</v>
      </c>
      <c r="J41" s="31"/>
    </row>
    <row r="42" spans="1:13" x14ac:dyDescent="0.2">
      <c r="A42" s="80" t="s">
        <v>281</v>
      </c>
      <c r="B42" s="78"/>
      <c r="C42" s="153" t="s">
        <v>109</v>
      </c>
      <c r="D42" s="109" t="s">
        <v>45</v>
      </c>
      <c r="E42" s="109" t="s">
        <v>35</v>
      </c>
      <c r="F42" s="114"/>
      <c r="G42" s="110">
        <f>G43+G45+G46+G44</f>
        <v>10441.200000000001</v>
      </c>
      <c r="H42" s="110">
        <f>H43+H45</f>
        <v>6018.6</v>
      </c>
      <c r="I42" s="110">
        <f>I43+I45</f>
        <v>6018.6</v>
      </c>
      <c r="J42" s="31"/>
    </row>
    <row r="43" spans="1:13" x14ac:dyDescent="0.2">
      <c r="A43" s="79" t="s">
        <v>127</v>
      </c>
      <c r="B43" s="78"/>
      <c r="C43" s="153" t="s">
        <v>109</v>
      </c>
      <c r="D43" s="109" t="s">
        <v>45</v>
      </c>
      <c r="E43" s="109" t="s">
        <v>35</v>
      </c>
      <c r="F43" s="112">
        <v>110</v>
      </c>
      <c r="G43" s="110">
        <f>'6'!G253</f>
        <v>2545.1999999999998</v>
      </c>
      <c r="H43" s="110">
        <f>'6'!H253</f>
        <v>2545.1999999999998</v>
      </c>
      <c r="I43" s="110">
        <f>'6'!I253</f>
        <v>2545.1999999999998</v>
      </c>
      <c r="J43" s="31"/>
    </row>
    <row r="44" spans="1:13" x14ac:dyDescent="0.2">
      <c r="A44" s="79" t="s">
        <v>127</v>
      </c>
      <c r="B44" s="78"/>
      <c r="C44" s="153" t="s">
        <v>180</v>
      </c>
      <c r="D44" s="109" t="s">
        <v>45</v>
      </c>
      <c r="E44" s="109" t="s">
        <v>35</v>
      </c>
      <c r="F44" s="112">
        <v>110</v>
      </c>
      <c r="G44" s="110">
        <f>'6'!G254</f>
        <v>2379.6</v>
      </c>
      <c r="H44" s="110">
        <f>'6'!H254</f>
        <v>2379.52</v>
      </c>
      <c r="I44" s="110">
        <f>'6'!I254</f>
        <v>2379.52</v>
      </c>
      <c r="J44" s="31"/>
    </row>
    <row r="45" spans="1:13" ht="25.5" x14ac:dyDescent="0.2">
      <c r="A45" s="78" t="s">
        <v>75</v>
      </c>
      <c r="B45" s="78"/>
      <c r="C45" s="153" t="s">
        <v>109</v>
      </c>
      <c r="D45" s="109" t="s">
        <v>45</v>
      </c>
      <c r="E45" s="109" t="s">
        <v>35</v>
      </c>
      <c r="F45" s="109" t="s">
        <v>76</v>
      </c>
      <c r="G45" s="110">
        <f>'6'!G255</f>
        <v>5439.6</v>
      </c>
      <c r="H45" s="110">
        <f>'6'!H255</f>
        <v>3473.4</v>
      </c>
      <c r="I45" s="110">
        <f>'6'!I255</f>
        <v>3473.4</v>
      </c>
      <c r="J45" s="31"/>
    </row>
    <row r="46" spans="1:13" x14ac:dyDescent="0.2">
      <c r="A46" s="81" t="s">
        <v>74</v>
      </c>
      <c r="B46" s="78"/>
      <c r="C46" s="153" t="s">
        <v>109</v>
      </c>
      <c r="D46" s="109" t="s">
        <v>45</v>
      </c>
      <c r="E46" s="109" t="s">
        <v>35</v>
      </c>
      <c r="F46" s="109" t="s">
        <v>183</v>
      </c>
      <c r="G46" s="110">
        <f>'6'!G256</f>
        <v>76.8</v>
      </c>
      <c r="H46" s="110"/>
      <c r="I46" s="110"/>
      <c r="J46" s="31"/>
    </row>
    <row r="47" spans="1:13" ht="25.5" hidden="1" x14ac:dyDescent="0.2">
      <c r="A47" s="78" t="s">
        <v>75</v>
      </c>
      <c r="B47" s="78"/>
      <c r="C47" s="150" t="s">
        <v>233</v>
      </c>
      <c r="D47" s="109" t="s">
        <v>45</v>
      </c>
      <c r="E47" s="109" t="s">
        <v>35</v>
      </c>
      <c r="F47" s="109" t="s">
        <v>76</v>
      </c>
      <c r="G47" s="110"/>
      <c r="H47" s="110"/>
      <c r="I47" s="110"/>
      <c r="J47" s="31"/>
    </row>
    <row r="48" spans="1:13" s="85" customFormat="1" ht="25.5" x14ac:dyDescent="0.2">
      <c r="A48" s="83" t="s">
        <v>111</v>
      </c>
      <c r="B48" s="76"/>
      <c r="C48" s="152"/>
      <c r="D48" s="94" t="s">
        <v>45</v>
      </c>
      <c r="E48" s="94" t="s">
        <v>38</v>
      </c>
      <c r="F48" s="95" t="s">
        <v>15</v>
      </c>
      <c r="G48" s="96">
        <f>G49+G53</f>
        <v>745.5</v>
      </c>
      <c r="H48" s="96">
        <f>H49+H53</f>
        <v>745.5</v>
      </c>
      <c r="I48" s="96">
        <f>I49+I53</f>
        <v>745.5</v>
      </c>
      <c r="J48" s="86"/>
      <c r="K48" s="86"/>
      <c r="L48" s="86"/>
    </row>
    <row r="49" spans="1:11" ht="54" hidden="1" x14ac:dyDescent="0.25">
      <c r="A49" s="103" t="s">
        <v>125</v>
      </c>
      <c r="B49" s="116"/>
      <c r="C49" s="150" t="s">
        <v>122</v>
      </c>
      <c r="D49" s="109" t="s">
        <v>45</v>
      </c>
      <c r="E49" s="109" t="s">
        <v>38</v>
      </c>
      <c r="F49" s="114" t="s">
        <v>15</v>
      </c>
      <c r="G49" s="110">
        <f t="shared" ref="G49:I51" si="3">G50</f>
        <v>0</v>
      </c>
      <c r="H49" s="110">
        <f t="shared" si="3"/>
        <v>0</v>
      </c>
      <c r="I49" s="110">
        <f t="shared" si="3"/>
        <v>0</v>
      </c>
      <c r="J49" s="31"/>
    </row>
    <row r="50" spans="1:11" hidden="1" x14ac:dyDescent="0.2">
      <c r="A50" s="81" t="s">
        <v>115</v>
      </c>
      <c r="B50" s="78"/>
      <c r="C50" s="150" t="s">
        <v>123</v>
      </c>
      <c r="D50" s="109" t="s">
        <v>45</v>
      </c>
      <c r="E50" s="109" t="s">
        <v>38</v>
      </c>
      <c r="F50" s="114" t="s">
        <v>15</v>
      </c>
      <c r="G50" s="110">
        <f t="shared" si="3"/>
        <v>0</v>
      </c>
      <c r="H50" s="110">
        <f t="shared" si="3"/>
        <v>0</v>
      </c>
      <c r="I50" s="110">
        <f t="shared" si="3"/>
        <v>0</v>
      </c>
      <c r="J50" s="31"/>
    </row>
    <row r="51" spans="1:11" hidden="1" x14ac:dyDescent="0.2">
      <c r="A51" s="80" t="s">
        <v>71</v>
      </c>
      <c r="B51" s="78"/>
      <c r="C51" s="150" t="s">
        <v>124</v>
      </c>
      <c r="D51" s="109" t="s">
        <v>45</v>
      </c>
      <c r="E51" s="109" t="s">
        <v>38</v>
      </c>
      <c r="F51" s="114"/>
      <c r="G51" s="110">
        <f t="shared" si="3"/>
        <v>0</v>
      </c>
      <c r="H51" s="110">
        <f t="shared" si="3"/>
        <v>0</v>
      </c>
      <c r="I51" s="110">
        <f t="shared" si="3"/>
        <v>0</v>
      </c>
      <c r="J51" s="31"/>
    </row>
    <row r="52" spans="1:11" ht="25.5" hidden="1" x14ac:dyDescent="0.2">
      <c r="A52" s="78" t="s">
        <v>75</v>
      </c>
      <c r="B52" s="78"/>
      <c r="C52" s="150" t="s">
        <v>124</v>
      </c>
      <c r="D52" s="109" t="s">
        <v>45</v>
      </c>
      <c r="E52" s="109" t="s">
        <v>38</v>
      </c>
      <c r="F52" s="109" t="s">
        <v>76</v>
      </c>
      <c r="G52" s="110">
        <f>'6'!G267</f>
        <v>0</v>
      </c>
      <c r="H52" s="110">
        <f>'6'!H267</f>
        <v>0</v>
      </c>
      <c r="I52" s="110">
        <f>'6'!I267</f>
        <v>0</v>
      </c>
      <c r="J52" s="31"/>
    </row>
    <row r="53" spans="1:11" ht="54" x14ac:dyDescent="0.25">
      <c r="A53" s="103" t="s">
        <v>172</v>
      </c>
      <c r="B53" s="116"/>
      <c r="C53" s="150" t="s">
        <v>112</v>
      </c>
      <c r="D53" s="109" t="s">
        <v>45</v>
      </c>
      <c r="E53" s="109" t="s">
        <v>38</v>
      </c>
      <c r="F53" s="114" t="s">
        <v>15</v>
      </c>
      <c r="G53" s="110">
        <f t="shared" ref="G53:I54" si="4">G54</f>
        <v>745.5</v>
      </c>
      <c r="H53" s="110">
        <f t="shared" si="4"/>
        <v>745.5</v>
      </c>
      <c r="I53" s="110">
        <f t="shared" si="4"/>
        <v>745.5</v>
      </c>
      <c r="J53" s="31"/>
      <c r="K53" s="110"/>
    </row>
    <row r="54" spans="1:11" x14ac:dyDescent="0.2">
      <c r="A54" s="80" t="s">
        <v>115</v>
      </c>
      <c r="B54" s="78"/>
      <c r="C54" s="150" t="s">
        <v>113</v>
      </c>
      <c r="D54" s="109" t="s">
        <v>45</v>
      </c>
      <c r="E54" s="109" t="s">
        <v>38</v>
      </c>
      <c r="F54" s="114" t="s">
        <v>15</v>
      </c>
      <c r="G54" s="110">
        <f t="shared" si="4"/>
        <v>745.5</v>
      </c>
      <c r="H54" s="110">
        <f t="shared" si="4"/>
        <v>745.5</v>
      </c>
      <c r="I54" s="110">
        <f t="shared" si="4"/>
        <v>745.5</v>
      </c>
      <c r="J54" s="31"/>
    </row>
    <row r="55" spans="1:11" x14ac:dyDescent="0.2">
      <c r="A55" s="80" t="s">
        <v>71</v>
      </c>
      <c r="B55" s="78"/>
      <c r="C55" s="150" t="s">
        <v>114</v>
      </c>
      <c r="D55" s="109" t="s">
        <v>45</v>
      </c>
      <c r="E55" s="109" t="s">
        <v>38</v>
      </c>
      <c r="F55" s="114"/>
      <c r="G55" s="110">
        <f>G56+G57</f>
        <v>745.5</v>
      </c>
      <c r="H55" s="110">
        <f>H56+H57</f>
        <v>745.5</v>
      </c>
      <c r="I55" s="110">
        <f>I56+I57</f>
        <v>745.5</v>
      </c>
      <c r="J55" s="31"/>
    </row>
    <row r="56" spans="1:11" ht="25.5" x14ac:dyDescent="0.2">
      <c r="A56" s="78" t="s">
        <v>75</v>
      </c>
      <c r="B56" s="78"/>
      <c r="C56" s="150" t="s">
        <v>114</v>
      </c>
      <c r="D56" s="109" t="s">
        <v>45</v>
      </c>
      <c r="E56" s="109" t="s">
        <v>38</v>
      </c>
      <c r="F56" s="109" t="s">
        <v>76</v>
      </c>
      <c r="G56" s="110">
        <f>'6'!G271</f>
        <v>745.5</v>
      </c>
      <c r="H56" s="110">
        <f>'6'!H271</f>
        <v>745.5</v>
      </c>
      <c r="I56" s="110">
        <f>'6'!I271</f>
        <v>745.5</v>
      </c>
      <c r="J56" s="31"/>
    </row>
    <row r="57" spans="1:11" x14ac:dyDescent="0.2">
      <c r="A57" s="81" t="s">
        <v>74</v>
      </c>
      <c r="B57" s="78"/>
      <c r="C57" s="150" t="s">
        <v>114</v>
      </c>
      <c r="D57" s="109" t="s">
        <v>45</v>
      </c>
      <c r="E57" s="109" t="s">
        <v>38</v>
      </c>
      <c r="F57" s="109" t="s">
        <v>183</v>
      </c>
      <c r="G57" s="110">
        <f>'6'!G272</f>
        <v>0</v>
      </c>
      <c r="H57" s="110">
        <f>'6'!H272</f>
        <v>0</v>
      </c>
      <c r="I57" s="110">
        <f>'6'!I272</f>
        <v>0</v>
      </c>
      <c r="J57" s="31"/>
    </row>
    <row r="58" spans="1:11" s="85" customFormat="1" x14ac:dyDescent="0.2">
      <c r="A58" s="76" t="s">
        <v>9</v>
      </c>
      <c r="B58" s="95">
        <v>911</v>
      </c>
      <c r="C58" s="152"/>
      <c r="D58" s="94" t="s">
        <v>39</v>
      </c>
      <c r="E58" s="94" t="s">
        <v>36</v>
      </c>
      <c r="F58" s="95"/>
      <c r="G58" s="96">
        <f t="shared" ref="G58:I62" si="5">G59</f>
        <v>541.70000000000005</v>
      </c>
      <c r="H58" s="96">
        <f>H59</f>
        <v>20</v>
      </c>
      <c r="I58" s="96">
        <f>I59</f>
        <v>20</v>
      </c>
      <c r="J58" s="86"/>
    </row>
    <row r="59" spans="1:11" x14ac:dyDescent="0.2">
      <c r="A59" s="78" t="s">
        <v>29</v>
      </c>
      <c r="B59" s="78"/>
      <c r="C59" s="154"/>
      <c r="D59" s="118" t="s">
        <v>39</v>
      </c>
      <c r="E59" s="118" t="s">
        <v>44</v>
      </c>
      <c r="F59" s="117"/>
      <c r="G59" s="110">
        <f t="shared" si="5"/>
        <v>541.70000000000005</v>
      </c>
      <c r="H59" s="110">
        <f t="shared" si="5"/>
        <v>20</v>
      </c>
      <c r="I59" s="110">
        <f t="shared" si="5"/>
        <v>20</v>
      </c>
      <c r="J59" s="31"/>
    </row>
    <row r="60" spans="1:11" ht="54" x14ac:dyDescent="0.25">
      <c r="A60" s="103" t="s">
        <v>116</v>
      </c>
      <c r="B60" s="78"/>
      <c r="C60" s="150" t="s">
        <v>117</v>
      </c>
      <c r="D60" s="118" t="s">
        <v>39</v>
      </c>
      <c r="E60" s="118" t="s">
        <v>44</v>
      </c>
      <c r="F60" s="118"/>
      <c r="G60" s="110">
        <f t="shared" si="5"/>
        <v>541.70000000000005</v>
      </c>
      <c r="H60" s="110">
        <f t="shared" ref="H60:I62" si="6">H61</f>
        <v>20</v>
      </c>
      <c r="I60" s="110">
        <f t="shared" si="6"/>
        <v>20</v>
      </c>
      <c r="J60" s="31"/>
    </row>
    <row r="61" spans="1:11" ht="25.5" x14ac:dyDescent="0.2">
      <c r="A61" s="80" t="s">
        <v>120</v>
      </c>
      <c r="B61" s="78"/>
      <c r="C61" s="150" t="s">
        <v>118</v>
      </c>
      <c r="D61" s="118" t="s">
        <v>39</v>
      </c>
      <c r="E61" s="118" t="s">
        <v>44</v>
      </c>
      <c r="F61" s="118"/>
      <c r="G61" s="110">
        <f t="shared" si="5"/>
        <v>541.70000000000005</v>
      </c>
      <c r="H61" s="110">
        <f t="shared" si="6"/>
        <v>20</v>
      </c>
      <c r="I61" s="110">
        <f t="shared" si="6"/>
        <v>20</v>
      </c>
      <c r="J61" s="31"/>
    </row>
    <row r="62" spans="1:11" x14ac:dyDescent="0.2">
      <c r="A62" s="78" t="s">
        <v>10</v>
      </c>
      <c r="B62" s="78"/>
      <c r="C62" s="150" t="s">
        <v>119</v>
      </c>
      <c r="D62" s="118" t="s">
        <v>39</v>
      </c>
      <c r="E62" s="118" t="s">
        <v>44</v>
      </c>
      <c r="F62" s="118"/>
      <c r="G62" s="110">
        <f t="shared" si="5"/>
        <v>541.70000000000005</v>
      </c>
      <c r="H62" s="110">
        <f t="shared" si="6"/>
        <v>20</v>
      </c>
      <c r="I62" s="110">
        <f t="shared" si="6"/>
        <v>20</v>
      </c>
      <c r="J62" s="31"/>
    </row>
    <row r="63" spans="1:11" ht="25.5" x14ac:dyDescent="0.2">
      <c r="A63" s="78" t="s">
        <v>75</v>
      </c>
      <c r="B63" s="119"/>
      <c r="C63" s="150" t="s">
        <v>119</v>
      </c>
      <c r="D63" s="118" t="s">
        <v>39</v>
      </c>
      <c r="E63" s="118" t="s">
        <v>44</v>
      </c>
      <c r="F63" s="109" t="s">
        <v>76</v>
      </c>
      <c r="G63" s="110">
        <f>'6'!G297</f>
        <v>541.70000000000005</v>
      </c>
      <c r="H63" s="110">
        <f>'6'!H297</f>
        <v>20</v>
      </c>
      <c r="I63" s="110">
        <f>'6'!I297</f>
        <v>20</v>
      </c>
      <c r="J63" s="31"/>
    </row>
    <row r="64" spans="1:11" ht="38.25" x14ac:dyDescent="0.2">
      <c r="A64" s="83" t="s">
        <v>105</v>
      </c>
      <c r="B64" s="111"/>
      <c r="C64" s="155" t="s">
        <v>129</v>
      </c>
      <c r="D64" s="115"/>
      <c r="E64" s="115"/>
      <c r="F64" s="115"/>
      <c r="G64" s="110">
        <f>G65</f>
        <v>5561.4</v>
      </c>
      <c r="H64" s="110">
        <f>H65</f>
        <v>2100</v>
      </c>
      <c r="I64" s="110">
        <f>I65</f>
        <v>2100</v>
      </c>
      <c r="J64" s="31"/>
    </row>
    <row r="65" spans="1:10" ht="15.75" x14ac:dyDescent="0.25">
      <c r="A65" s="7" t="s">
        <v>67</v>
      </c>
      <c r="B65" s="8"/>
      <c r="C65" s="151"/>
      <c r="D65" s="8" t="s">
        <v>38</v>
      </c>
      <c r="E65" s="8" t="s">
        <v>42</v>
      </c>
      <c r="F65" s="109"/>
      <c r="G65" s="110">
        <f>G66+G70+G79+G75</f>
        <v>5561.4</v>
      </c>
      <c r="H65" s="110">
        <f>H66+H70+H79</f>
        <v>2100</v>
      </c>
      <c r="I65" s="110">
        <f>I66+I70+I79</f>
        <v>2100</v>
      </c>
      <c r="J65" s="31"/>
    </row>
    <row r="66" spans="1:10" ht="27" x14ac:dyDescent="0.2">
      <c r="A66" s="104" t="s">
        <v>196</v>
      </c>
      <c r="B66" s="111"/>
      <c r="C66" s="151" t="s">
        <v>130</v>
      </c>
      <c r="D66" s="115" t="s">
        <v>38</v>
      </c>
      <c r="E66" s="115" t="s">
        <v>42</v>
      </c>
      <c r="F66" s="115"/>
      <c r="G66" s="121">
        <f t="shared" ref="G66:I68" si="7">G67</f>
        <v>2953.6</v>
      </c>
      <c r="H66" s="121">
        <f t="shared" si="7"/>
        <v>620</v>
      </c>
      <c r="I66" s="121">
        <f t="shared" si="7"/>
        <v>620</v>
      </c>
      <c r="J66" s="31"/>
    </row>
    <row r="67" spans="1:10" x14ac:dyDescent="0.2">
      <c r="A67" s="81" t="s">
        <v>197</v>
      </c>
      <c r="B67" s="111"/>
      <c r="C67" s="151" t="s">
        <v>131</v>
      </c>
      <c r="D67" s="115" t="s">
        <v>38</v>
      </c>
      <c r="E67" s="115" t="s">
        <v>42</v>
      </c>
      <c r="F67" s="115"/>
      <c r="G67" s="121">
        <f t="shared" si="7"/>
        <v>2953.6</v>
      </c>
      <c r="H67" s="121">
        <f t="shared" si="7"/>
        <v>620</v>
      </c>
      <c r="I67" s="121">
        <f t="shared" si="7"/>
        <v>620</v>
      </c>
      <c r="J67" s="31"/>
    </row>
    <row r="68" spans="1:10" ht="38.25" x14ac:dyDescent="0.2">
      <c r="A68" s="81" t="s">
        <v>157</v>
      </c>
      <c r="B68" s="111"/>
      <c r="C68" s="151" t="s">
        <v>132</v>
      </c>
      <c r="D68" s="115" t="s">
        <v>38</v>
      </c>
      <c r="E68" s="115" t="s">
        <v>42</v>
      </c>
      <c r="F68" s="115"/>
      <c r="G68" s="121">
        <f t="shared" si="7"/>
        <v>2953.6</v>
      </c>
      <c r="H68" s="121">
        <f t="shared" si="7"/>
        <v>620</v>
      </c>
      <c r="I68" s="121">
        <f t="shared" si="7"/>
        <v>620</v>
      </c>
      <c r="J68" s="31"/>
    </row>
    <row r="69" spans="1:10" ht="25.5" x14ac:dyDescent="0.2">
      <c r="A69" s="78" t="s">
        <v>75</v>
      </c>
      <c r="B69" s="112"/>
      <c r="C69" s="151" t="s">
        <v>132</v>
      </c>
      <c r="D69" s="115" t="s">
        <v>38</v>
      </c>
      <c r="E69" s="115" t="s">
        <v>42</v>
      </c>
      <c r="F69" s="109" t="s">
        <v>76</v>
      </c>
      <c r="G69" s="121">
        <f>'6'!G133</f>
        <v>2953.6</v>
      </c>
      <c r="H69" s="121">
        <f>'6'!H133</f>
        <v>620</v>
      </c>
      <c r="I69" s="121">
        <f>'6'!I133</f>
        <v>620</v>
      </c>
      <c r="J69" s="31"/>
    </row>
    <row r="70" spans="1:10" ht="27" x14ac:dyDescent="0.2">
      <c r="A70" s="104" t="s">
        <v>198</v>
      </c>
      <c r="B70" s="112"/>
      <c r="C70" s="151" t="s">
        <v>133</v>
      </c>
      <c r="D70" s="115" t="s">
        <v>38</v>
      </c>
      <c r="E70" s="115" t="s">
        <v>42</v>
      </c>
      <c r="F70" s="109"/>
      <c r="G70" s="121">
        <f t="shared" ref="G70:I72" si="8">G71</f>
        <v>715.2</v>
      </c>
      <c r="H70" s="121">
        <f t="shared" si="8"/>
        <v>1480</v>
      </c>
      <c r="I70" s="121">
        <f t="shared" si="8"/>
        <v>1480</v>
      </c>
      <c r="J70" s="31"/>
    </row>
    <row r="71" spans="1:10" ht="51" x14ac:dyDescent="0.2">
      <c r="A71" s="81" t="s">
        <v>199</v>
      </c>
      <c r="B71" s="112"/>
      <c r="C71" s="151" t="s">
        <v>134</v>
      </c>
      <c r="D71" s="115" t="s">
        <v>38</v>
      </c>
      <c r="E71" s="115" t="s">
        <v>42</v>
      </c>
      <c r="F71" s="109"/>
      <c r="G71" s="121">
        <f>G72+G74</f>
        <v>715.2</v>
      </c>
      <c r="H71" s="121">
        <f t="shared" si="8"/>
        <v>1480</v>
      </c>
      <c r="I71" s="121">
        <f t="shared" si="8"/>
        <v>1480</v>
      </c>
      <c r="J71" s="31"/>
    </row>
    <row r="72" spans="1:10" ht="63.75" x14ac:dyDescent="0.2">
      <c r="A72" s="81" t="s">
        <v>200</v>
      </c>
      <c r="B72" s="111"/>
      <c r="C72" s="151" t="s">
        <v>135</v>
      </c>
      <c r="D72" s="115" t="s">
        <v>38</v>
      </c>
      <c r="E72" s="115" t="s">
        <v>42</v>
      </c>
      <c r="F72" s="115"/>
      <c r="G72" s="121">
        <f t="shared" si="8"/>
        <v>715.2</v>
      </c>
      <c r="H72" s="121">
        <f t="shared" si="8"/>
        <v>1480</v>
      </c>
      <c r="I72" s="121">
        <f t="shared" si="8"/>
        <v>1480</v>
      </c>
      <c r="J72" s="31"/>
    </row>
    <row r="73" spans="1:10" ht="25.5" x14ac:dyDescent="0.2">
      <c r="A73" s="78" t="s">
        <v>75</v>
      </c>
      <c r="B73" s="112"/>
      <c r="C73" s="151" t="s">
        <v>135</v>
      </c>
      <c r="D73" s="115" t="s">
        <v>38</v>
      </c>
      <c r="E73" s="115" t="s">
        <v>42</v>
      </c>
      <c r="F73" s="109" t="s">
        <v>76</v>
      </c>
      <c r="G73" s="121">
        <f>'6'!G137</f>
        <v>715.2</v>
      </c>
      <c r="H73" s="121">
        <f>'6'!H137</f>
        <v>1480</v>
      </c>
      <c r="I73" s="121">
        <f>'6'!I137</f>
        <v>1480</v>
      </c>
      <c r="J73" s="31"/>
    </row>
    <row r="74" spans="1:10" x14ac:dyDescent="0.2">
      <c r="A74" s="81" t="s">
        <v>74</v>
      </c>
      <c r="B74" s="112"/>
      <c r="C74" s="151" t="s">
        <v>135</v>
      </c>
      <c r="D74" s="115" t="s">
        <v>38</v>
      </c>
      <c r="E74" s="115" t="s">
        <v>42</v>
      </c>
      <c r="F74" s="109" t="s">
        <v>183</v>
      </c>
      <c r="G74" s="121">
        <f>'6'!G138</f>
        <v>0</v>
      </c>
      <c r="H74" s="121"/>
      <c r="I74" s="121"/>
      <c r="J74" s="31"/>
    </row>
    <row r="75" spans="1:10" ht="13.5" x14ac:dyDescent="0.2">
      <c r="A75" s="104" t="s">
        <v>143</v>
      </c>
      <c r="B75" s="112"/>
      <c r="C75" s="115" t="s">
        <v>141</v>
      </c>
      <c r="D75" s="115" t="s">
        <v>38</v>
      </c>
      <c r="E75" s="115" t="s">
        <v>42</v>
      </c>
      <c r="F75" s="109"/>
      <c r="G75" s="121">
        <f>G76</f>
        <v>50</v>
      </c>
      <c r="H75" s="121"/>
      <c r="I75" s="121"/>
      <c r="J75" s="31"/>
    </row>
    <row r="76" spans="1:10" ht="25.5" x14ac:dyDescent="0.2">
      <c r="A76" s="81" t="s">
        <v>313</v>
      </c>
      <c r="B76" s="112"/>
      <c r="C76" s="115" t="s">
        <v>142</v>
      </c>
      <c r="D76" s="115" t="s">
        <v>38</v>
      </c>
      <c r="E76" s="115" t="s">
        <v>42</v>
      </c>
      <c r="F76" s="109"/>
      <c r="G76" s="121">
        <f>G77</f>
        <v>50</v>
      </c>
      <c r="H76" s="121"/>
      <c r="I76" s="121"/>
      <c r="J76" s="31"/>
    </row>
    <row r="77" spans="1:10" ht="38.25" x14ac:dyDescent="0.2">
      <c r="A77" s="81" t="s">
        <v>157</v>
      </c>
      <c r="B77" s="112"/>
      <c r="C77" s="115" t="s">
        <v>140</v>
      </c>
      <c r="D77" s="115" t="s">
        <v>38</v>
      </c>
      <c r="E77" s="115" t="s">
        <v>42</v>
      </c>
      <c r="F77" s="109"/>
      <c r="G77" s="121">
        <f>G78</f>
        <v>50</v>
      </c>
      <c r="H77" s="121"/>
      <c r="I77" s="121"/>
      <c r="J77" s="31"/>
    </row>
    <row r="78" spans="1:10" ht="25.5" x14ac:dyDescent="0.2">
      <c r="A78" s="78" t="s">
        <v>75</v>
      </c>
      <c r="B78" s="112"/>
      <c r="C78" s="115" t="s">
        <v>140</v>
      </c>
      <c r="D78" s="115" t="s">
        <v>38</v>
      </c>
      <c r="E78" s="115" t="s">
        <v>42</v>
      </c>
      <c r="F78" s="109" t="s">
        <v>76</v>
      </c>
      <c r="G78" s="121">
        <f>'6'!G142</f>
        <v>50</v>
      </c>
      <c r="H78" s="121"/>
      <c r="I78" s="121"/>
      <c r="J78" s="31"/>
    </row>
    <row r="79" spans="1:10" ht="25.5" x14ac:dyDescent="0.2">
      <c r="A79" s="78" t="s">
        <v>177</v>
      </c>
      <c r="B79" s="112"/>
      <c r="C79" s="151" t="s">
        <v>174</v>
      </c>
      <c r="D79" s="115" t="s">
        <v>38</v>
      </c>
      <c r="E79" s="115" t="s">
        <v>42</v>
      </c>
      <c r="F79" s="109"/>
      <c r="G79" s="121">
        <f>G80</f>
        <v>1842.6</v>
      </c>
      <c r="H79" s="121">
        <f>H80</f>
        <v>0</v>
      </c>
      <c r="I79" s="121">
        <f>I80</f>
        <v>0</v>
      </c>
      <c r="J79" s="31"/>
    </row>
    <row r="80" spans="1:10" ht="25.5" x14ac:dyDescent="0.2">
      <c r="A80" s="78" t="s">
        <v>178</v>
      </c>
      <c r="B80" s="112"/>
      <c r="C80" s="151" t="s">
        <v>175</v>
      </c>
      <c r="D80" s="115" t="s">
        <v>38</v>
      </c>
      <c r="E80" s="115" t="s">
        <v>42</v>
      </c>
      <c r="F80" s="109"/>
      <c r="G80" s="121">
        <f>G81</f>
        <v>1842.6</v>
      </c>
      <c r="H80" s="121">
        <v>0</v>
      </c>
      <c r="I80" s="121">
        <v>0</v>
      </c>
      <c r="J80" s="31"/>
    </row>
    <row r="81" spans="1:12" ht="25.5" hidden="1" x14ac:dyDescent="0.2">
      <c r="A81" s="78" t="s">
        <v>179</v>
      </c>
      <c r="B81" s="112"/>
      <c r="C81" s="151" t="s">
        <v>176</v>
      </c>
      <c r="D81" s="115" t="s">
        <v>38</v>
      </c>
      <c r="E81" s="115" t="s">
        <v>42</v>
      </c>
      <c r="F81" s="109"/>
      <c r="G81" s="121">
        <f>G82</f>
        <v>1842.6</v>
      </c>
      <c r="H81" s="121">
        <f>H82</f>
        <v>0</v>
      </c>
      <c r="I81" s="121">
        <f>I82</f>
        <v>0</v>
      </c>
      <c r="J81" s="31"/>
    </row>
    <row r="82" spans="1:12" ht="25.5" hidden="1" x14ac:dyDescent="0.2">
      <c r="A82" s="78" t="s">
        <v>75</v>
      </c>
      <c r="B82" s="112"/>
      <c r="C82" s="151" t="s">
        <v>176</v>
      </c>
      <c r="D82" s="115" t="s">
        <v>38</v>
      </c>
      <c r="E82" s="115" t="s">
        <v>42</v>
      </c>
      <c r="F82" s="109"/>
      <c r="G82" s="121">
        <f>G83</f>
        <v>1842.6</v>
      </c>
      <c r="H82" s="121"/>
      <c r="I82" s="121"/>
      <c r="J82" s="31"/>
    </row>
    <row r="83" spans="1:12" ht="25.5" x14ac:dyDescent="0.2">
      <c r="A83" s="78" t="s">
        <v>185</v>
      </c>
      <c r="B83" s="112"/>
      <c r="C83" s="151" t="s">
        <v>184</v>
      </c>
      <c r="D83" s="115" t="s">
        <v>38</v>
      </c>
      <c r="E83" s="115" t="s">
        <v>42</v>
      </c>
      <c r="F83" s="109"/>
      <c r="G83" s="121">
        <f>G84</f>
        <v>1842.6</v>
      </c>
      <c r="H83" s="121">
        <f>H84</f>
        <v>0</v>
      </c>
      <c r="I83" s="121">
        <f>I84</f>
        <v>0</v>
      </c>
      <c r="J83" s="31"/>
    </row>
    <row r="84" spans="1:12" ht="25.5" x14ac:dyDescent="0.2">
      <c r="A84" s="78" t="s">
        <v>75</v>
      </c>
      <c r="B84" s="112"/>
      <c r="C84" s="151" t="s">
        <v>184</v>
      </c>
      <c r="D84" s="115" t="s">
        <v>38</v>
      </c>
      <c r="E84" s="115" t="s">
        <v>42</v>
      </c>
      <c r="F84" s="109" t="s">
        <v>76</v>
      </c>
      <c r="G84" s="121">
        <f>'6'!G148</f>
        <v>1842.6</v>
      </c>
      <c r="H84" s="121"/>
      <c r="I84" s="121"/>
      <c r="J84" s="31"/>
    </row>
    <row r="85" spans="1:12" hidden="1" x14ac:dyDescent="0.2">
      <c r="A85" s="78"/>
      <c r="B85" s="112"/>
      <c r="C85" s="151"/>
      <c r="D85" s="115"/>
      <c r="E85" s="115"/>
      <c r="F85" s="109"/>
      <c r="G85" s="121"/>
      <c r="H85" s="121"/>
      <c r="I85" s="121"/>
      <c r="J85" s="31"/>
    </row>
    <row r="86" spans="1:12" hidden="1" x14ac:dyDescent="0.2">
      <c r="A86" s="78"/>
      <c r="B86" s="112"/>
      <c r="C86" s="151"/>
      <c r="D86" s="115"/>
      <c r="E86" s="115"/>
      <c r="F86" s="109"/>
      <c r="G86" s="121"/>
      <c r="H86" s="121"/>
      <c r="I86" s="121"/>
      <c r="J86" s="31"/>
    </row>
    <row r="87" spans="1:12" s="85" customFormat="1" ht="38.25" hidden="1" x14ac:dyDescent="0.2">
      <c r="A87" s="76" t="s">
        <v>212</v>
      </c>
      <c r="B87" s="122"/>
      <c r="C87" s="155" t="s">
        <v>208</v>
      </c>
      <c r="D87" s="120" t="s">
        <v>38</v>
      </c>
      <c r="E87" s="120" t="s">
        <v>42</v>
      </c>
      <c r="F87" s="94"/>
      <c r="G87" s="123">
        <f>G88</f>
        <v>0</v>
      </c>
      <c r="H87" s="123"/>
      <c r="I87" s="123"/>
      <c r="J87" s="86"/>
    </row>
    <row r="88" spans="1:12" hidden="1" x14ac:dyDescent="0.2">
      <c r="A88" s="124"/>
      <c r="B88" s="112"/>
      <c r="C88" s="151" t="s">
        <v>208</v>
      </c>
      <c r="D88" s="115" t="s">
        <v>38</v>
      </c>
      <c r="E88" s="115" t="s">
        <v>42</v>
      </c>
      <c r="F88" s="109"/>
      <c r="G88" s="121">
        <f>G89</f>
        <v>0</v>
      </c>
      <c r="H88" s="121"/>
      <c r="I88" s="121"/>
      <c r="J88" s="31"/>
    </row>
    <row r="89" spans="1:12" ht="38.25" hidden="1" x14ac:dyDescent="0.2">
      <c r="A89" s="78" t="s">
        <v>212</v>
      </c>
      <c r="B89" s="111"/>
      <c r="C89" s="151" t="s">
        <v>208</v>
      </c>
      <c r="D89" s="115" t="s">
        <v>38</v>
      </c>
      <c r="E89" s="115" t="s">
        <v>42</v>
      </c>
      <c r="F89" s="115"/>
      <c r="G89" s="121">
        <f>G90</f>
        <v>0</v>
      </c>
      <c r="H89" s="121"/>
      <c r="I89" s="121"/>
      <c r="J89" s="31"/>
    </row>
    <row r="90" spans="1:12" ht="24" hidden="1" x14ac:dyDescent="0.2">
      <c r="A90" s="84" t="s">
        <v>178</v>
      </c>
      <c r="B90" s="111"/>
      <c r="C90" s="151" t="s">
        <v>209</v>
      </c>
      <c r="D90" s="115" t="s">
        <v>38</v>
      </c>
      <c r="E90" s="115" t="s">
        <v>42</v>
      </c>
      <c r="F90" s="115"/>
      <c r="G90" s="121">
        <f>G91</f>
        <v>0</v>
      </c>
      <c r="H90" s="121"/>
      <c r="I90" s="121"/>
      <c r="J90" s="31"/>
    </row>
    <row r="91" spans="1:12" ht="51" hidden="1" x14ac:dyDescent="0.2">
      <c r="A91" s="81" t="s">
        <v>210</v>
      </c>
      <c r="B91" s="111"/>
      <c r="C91" s="151" t="s">
        <v>211</v>
      </c>
      <c r="D91" s="115" t="s">
        <v>38</v>
      </c>
      <c r="E91" s="115" t="s">
        <v>42</v>
      </c>
      <c r="F91" s="115"/>
      <c r="G91" s="121">
        <f>G92</f>
        <v>0</v>
      </c>
      <c r="H91" s="121"/>
      <c r="I91" s="121"/>
      <c r="J91" s="31"/>
    </row>
    <row r="92" spans="1:12" ht="25.5" hidden="1" x14ac:dyDescent="0.2">
      <c r="A92" s="78" t="s">
        <v>75</v>
      </c>
      <c r="B92" s="112"/>
      <c r="C92" s="151" t="s">
        <v>211</v>
      </c>
      <c r="D92" s="115" t="s">
        <v>38</v>
      </c>
      <c r="E92" s="115" t="s">
        <v>42</v>
      </c>
      <c r="F92" s="109" t="s">
        <v>76</v>
      </c>
      <c r="G92" s="121"/>
      <c r="H92" s="121"/>
      <c r="I92" s="121"/>
      <c r="J92" s="31"/>
    </row>
    <row r="93" spans="1:12" ht="57.75" customHeight="1" x14ac:dyDescent="0.2">
      <c r="A93" s="76" t="s">
        <v>217</v>
      </c>
      <c r="B93" s="95"/>
      <c r="C93" s="156" t="s">
        <v>160</v>
      </c>
      <c r="D93" s="94"/>
      <c r="E93" s="94"/>
      <c r="F93" s="94"/>
      <c r="G93" s="96">
        <f>G94+G104+G113+G138</f>
        <v>25485.4</v>
      </c>
      <c r="H93" s="96">
        <f>H94+H104+H113+H138</f>
        <v>10326.725040000001</v>
      </c>
      <c r="I93" s="96">
        <f>I94+I104+I113+I138</f>
        <v>8991.2250399999994</v>
      </c>
      <c r="J93" s="31"/>
      <c r="K93" s="31"/>
      <c r="L93" s="31"/>
    </row>
    <row r="94" spans="1:12" ht="13.5" x14ac:dyDescent="0.25">
      <c r="A94" s="93" t="s">
        <v>21</v>
      </c>
      <c r="B94" s="124"/>
      <c r="C94" s="149"/>
      <c r="D94" s="109" t="s">
        <v>44</v>
      </c>
      <c r="E94" s="109" t="s">
        <v>35</v>
      </c>
      <c r="F94" s="109"/>
      <c r="G94" s="110">
        <f>G95+G97</f>
        <v>3276.8</v>
      </c>
      <c r="H94" s="110">
        <f>H95+H97</f>
        <v>229.92503999999997</v>
      </c>
      <c r="I94" s="110">
        <f>I95+I97</f>
        <v>229.92503999999997</v>
      </c>
      <c r="J94" s="91"/>
      <c r="K94" s="91"/>
      <c r="L94" s="91"/>
    </row>
    <row r="95" spans="1:12" ht="25.5" x14ac:dyDescent="0.2">
      <c r="A95" s="78" t="s">
        <v>206</v>
      </c>
      <c r="B95" s="124"/>
      <c r="C95" s="149" t="s">
        <v>162</v>
      </c>
      <c r="D95" s="109" t="s">
        <v>44</v>
      </c>
      <c r="E95" s="109" t="s">
        <v>35</v>
      </c>
      <c r="F95" s="109"/>
      <c r="G95" s="110">
        <f>G98</f>
        <v>886.8</v>
      </c>
      <c r="H95" s="110">
        <f>H98</f>
        <v>229.92503999999997</v>
      </c>
      <c r="I95" s="110">
        <f>I98</f>
        <v>229.92503999999997</v>
      </c>
      <c r="J95" s="91"/>
      <c r="K95" s="91"/>
      <c r="L95" s="91"/>
    </row>
    <row r="96" spans="1:12" x14ac:dyDescent="0.2">
      <c r="A96" s="78" t="s">
        <v>204</v>
      </c>
      <c r="B96" s="124"/>
      <c r="C96" s="149" t="s">
        <v>205</v>
      </c>
      <c r="D96" s="109" t="s">
        <v>44</v>
      </c>
      <c r="E96" s="109" t="s">
        <v>35</v>
      </c>
      <c r="F96" s="109"/>
      <c r="G96" s="110">
        <f>G97</f>
        <v>2390</v>
      </c>
      <c r="H96" s="110"/>
      <c r="I96" s="110"/>
      <c r="J96" s="91"/>
      <c r="K96" s="91"/>
      <c r="L96" s="91"/>
    </row>
    <row r="97" spans="1:12" ht="25.5" x14ac:dyDescent="0.2">
      <c r="A97" s="78" t="s">
        <v>75</v>
      </c>
      <c r="B97" s="124"/>
      <c r="C97" s="149" t="s">
        <v>205</v>
      </c>
      <c r="D97" s="109" t="s">
        <v>44</v>
      </c>
      <c r="E97" s="109" t="s">
        <v>35</v>
      </c>
      <c r="F97" s="109" t="s">
        <v>76</v>
      </c>
      <c r="G97" s="110">
        <f>'6'!G179</f>
        <v>2390</v>
      </c>
      <c r="H97" s="110"/>
      <c r="I97" s="110"/>
      <c r="J97" s="91"/>
      <c r="K97" s="91"/>
      <c r="L97" s="91"/>
    </row>
    <row r="98" spans="1:12" x14ac:dyDescent="0.2">
      <c r="A98" s="78" t="s">
        <v>104</v>
      </c>
      <c r="B98" s="124"/>
      <c r="C98" s="149" t="s">
        <v>163</v>
      </c>
      <c r="D98" s="109" t="s">
        <v>44</v>
      </c>
      <c r="E98" s="109" t="s">
        <v>35</v>
      </c>
      <c r="F98" s="109"/>
      <c r="G98" s="110">
        <f>G99</f>
        <v>886.8</v>
      </c>
      <c r="H98" s="110">
        <f>H99</f>
        <v>229.92503999999997</v>
      </c>
      <c r="I98" s="110">
        <f>I99</f>
        <v>229.92503999999997</v>
      </c>
      <c r="J98" s="91"/>
      <c r="K98" s="91"/>
      <c r="L98" s="91"/>
    </row>
    <row r="99" spans="1:12" ht="25.5" x14ac:dyDescent="0.2">
      <c r="A99" s="78" t="s">
        <v>75</v>
      </c>
      <c r="B99" s="124"/>
      <c r="C99" s="149" t="s">
        <v>163</v>
      </c>
      <c r="D99" s="109" t="s">
        <v>44</v>
      </c>
      <c r="E99" s="109" t="s">
        <v>35</v>
      </c>
      <c r="F99" s="109" t="s">
        <v>76</v>
      </c>
      <c r="G99" s="110">
        <f>'6'!G181</f>
        <v>886.8</v>
      </c>
      <c r="H99" s="110">
        <f>'6'!H181</f>
        <v>229.92503999999997</v>
      </c>
      <c r="I99" s="110">
        <f>'6'!I181</f>
        <v>229.92503999999997</v>
      </c>
      <c r="J99" s="31"/>
    </row>
    <row r="100" spans="1:12" hidden="1" x14ac:dyDescent="0.2">
      <c r="A100" s="78" t="s">
        <v>204</v>
      </c>
      <c r="B100" s="124"/>
      <c r="C100" s="149" t="s">
        <v>205</v>
      </c>
      <c r="D100" s="109" t="s">
        <v>44</v>
      </c>
      <c r="E100" s="109" t="s">
        <v>35</v>
      </c>
      <c r="F100" s="109"/>
      <c r="G100" s="110">
        <f>G101</f>
        <v>0</v>
      </c>
      <c r="H100" s="110">
        <f>H101</f>
        <v>0</v>
      </c>
      <c r="I100" s="110"/>
      <c r="J100" s="31"/>
    </row>
    <row r="101" spans="1:12" ht="25.5" hidden="1" x14ac:dyDescent="0.2">
      <c r="A101" s="78" t="s">
        <v>75</v>
      </c>
      <c r="B101" s="124"/>
      <c r="C101" s="149" t="s">
        <v>205</v>
      </c>
      <c r="D101" s="109" t="s">
        <v>44</v>
      </c>
      <c r="E101" s="109" t="s">
        <v>35</v>
      </c>
      <c r="F101" s="109" t="s">
        <v>76</v>
      </c>
      <c r="G101" s="110"/>
      <c r="H101" s="110"/>
      <c r="I101" s="110"/>
      <c r="J101" s="31"/>
    </row>
    <row r="102" spans="1:12" hidden="1" x14ac:dyDescent="0.2">
      <c r="A102" s="80" t="s">
        <v>158</v>
      </c>
      <c r="B102" s="124"/>
      <c r="C102" s="153" t="s">
        <v>224</v>
      </c>
      <c r="D102" s="109" t="s">
        <v>44</v>
      </c>
      <c r="E102" s="109" t="s">
        <v>35</v>
      </c>
      <c r="F102" s="109"/>
      <c r="G102" s="110">
        <f>G103</f>
        <v>0</v>
      </c>
      <c r="H102" s="110">
        <f>H103</f>
        <v>0</v>
      </c>
      <c r="I102" s="110"/>
      <c r="J102" s="31"/>
    </row>
    <row r="103" spans="1:12" ht="25.5" hidden="1" x14ac:dyDescent="0.2">
      <c r="A103" s="78" t="s">
        <v>75</v>
      </c>
      <c r="B103" s="124"/>
      <c r="C103" s="153" t="s">
        <v>224</v>
      </c>
      <c r="D103" s="109" t="s">
        <v>44</v>
      </c>
      <c r="E103" s="109" t="s">
        <v>35</v>
      </c>
      <c r="F103" s="109" t="s">
        <v>76</v>
      </c>
      <c r="G103" s="110"/>
      <c r="H103" s="110"/>
      <c r="I103" s="110"/>
      <c r="J103" s="31"/>
    </row>
    <row r="104" spans="1:12" ht="13.5" x14ac:dyDescent="0.25">
      <c r="A104" s="93" t="s">
        <v>8</v>
      </c>
      <c r="B104" s="124"/>
      <c r="C104" s="149"/>
      <c r="D104" s="125" t="s">
        <v>44</v>
      </c>
      <c r="E104" s="125" t="s">
        <v>41</v>
      </c>
      <c r="F104" s="109"/>
      <c r="G104" s="96">
        <f t="shared" ref="G104:I105" si="9">G105</f>
        <v>2032.3999999999999</v>
      </c>
      <c r="H104" s="96">
        <f t="shared" si="9"/>
        <v>1016.2</v>
      </c>
      <c r="I104" s="96">
        <f t="shared" si="9"/>
        <v>0</v>
      </c>
      <c r="J104" s="31"/>
    </row>
    <row r="105" spans="1:12" ht="51" x14ac:dyDescent="0.2">
      <c r="A105" s="78" t="s">
        <v>217</v>
      </c>
      <c r="B105" s="124"/>
      <c r="C105" s="150" t="s">
        <v>160</v>
      </c>
      <c r="D105" s="109" t="s">
        <v>44</v>
      </c>
      <c r="E105" s="109" t="s">
        <v>41</v>
      </c>
      <c r="F105" s="109"/>
      <c r="G105" s="110">
        <f t="shared" si="9"/>
        <v>2032.3999999999999</v>
      </c>
      <c r="H105" s="110">
        <f t="shared" si="9"/>
        <v>1016.2</v>
      </c>
      <c r="I105" s="110">
        <f t="shared" si="9"/>
        <v>0</v>
      </c>
      <c r="J105" s="31"/>
    </row>
    <row r="106" spans="1:12" ht="51" x14ac:dyDescent="0.2">
      <c r="A106" s="78" t="s">
        <v>223</v>
      </c>
      <c r="B106" s="124"/>
      <c r="C106" s="112" t="s">
        <v>161</v>
      </c>
      <c r="D106" s="109" t="s">
        <v>44</v>
      </c>
      <c r="E106" s="109" t="s">
        <v>41</v>
      </c>
      <c r="F106" s="109"/>
      <c r="G106" s="110">
        <f>G107+G110</f>
        <v>2032.3999999999999</v>
      </c>
      <c r="H106" s="110">
        <f>H107+H110</f>
        <v>1016.2</v>
      </c>
      <c r="I106" s="110">
        <f>I107+I110</f>
        <v>0</v>
      </c>
      <c r="J106" s="31"/>
    </row>
    <row r="107" spans="1:12" x14ac:dyDescent="0.2">
      <c r="A107" s="114" t="s">
        <v>291</v>
      </c>
      <c r="B107" s="78"/>
      <c r="C107" s="112" t="s">
        <v>168</v>
      </c>
      <c r="D107" s="109" t="s">
        <v>44</v>
      </c>
      <c r="E107" s="109" t="s">
        <v>41</v>
      </c>
      <c r="F107" s="109"/>
      <c r="G107" s="110">
        <f t="shared" ref="G107:I108" si="10">G108</f>
        <v>2032.3999999999999</v>
      </c>
      <c r="H107" s="110">
        <f t="shared" si="10"/>
        <v>1016.2</v>
      </c>
      <c r="I107" s="110">
        <f t="shared" si="10"/>
        <v>0</v>
      </c>
      <c r="J107" s="31"/>
    </row>
    <row r="108" spans="1:12" ht="25.5" x14ac:dyDescent="0.2">
      <c r="A108" s="78" t="s">
        <v>293</v>
      </c>
      <c r="B108" s="78"/>
      <c r="C108" s="112" t="s">
        <v>292</v>
      </c>
      <c r="D108" s="109" t="s">
        <v>44</v>
      </c>
      <c r="E108" s="109" t="s">
        <v>41</v>
      </c>
      <c r="F108" s="109"/>
      <c r="G108" s="110">
        <f t="shared" si="10"/>
        <v>2032.3999999999999</v>
      </c>
      <c r="H108" s="110">
        <f t="shared" si="10"/>
        <v>1016.2</v>
      </c>
      <c r="I108" s="110">
        <f t="shared" si="10"/>
        <v>0</v>
      </c>
      <c r="J108" s="31"/>
    </row>
    <row r="109" spans="1:12" ht="25.5" x14ac:dyDescent="0.2">
      <c r="A109" s="78" t="s">
        <v>75</v>
      </c>
      <c r="B109" s="124"/>
      <c r="C109" s="112" t="s">
        <v>292</v>
      </c>
      <c r="D109" s="109" t="s">
        <v>44</v>
      </c>
      <c r="E109" s="109" t="s">
        <v>41</v>
      </c>
      <c r="F109" s="109" t="s">
        <v>76</v>
      </c>
      <c r="G109" s="110">
        <f>'6'!G203</f>
        <v>2032.3999999999999</v>
      </c>
      <c r="H109" s="110">
        <f>'6'!H203</f>
        <v>1016.2</v>
      </c>
      <c r="I109" s="110">
        <f>'6'!I203</f>
        <v>0</v>
      </c>
      <c r="J109" s="31"/>
    </row>
    <row r="110" spans="1:12" hidden="1" x14ac:dyDescent="0.2">
      <c r="A110" s="78" t="s">
        <v>139</v>
      </c>
      <c r="B110" s="124"/>
      <c r="C110" s="150" t="s">
        <v>164</v>
      </c>
      <c r="D110" s="109" t="s">
        <v>44</v>
      </c>
      <c r="E110" s="109" t="s">
        <v>41</v>
      </c>
      <c r="F110" s="109"/>
      <c r="G110" s="110">
        <f t="shared" ref="G110:I111" si="11">G111</f>
        <v>0</v>
      </c>
      <c r="H110" s="110">
        <f t="shared" si="11"/>
        <v>0</v>
      </c>
      <c r="I110" s="110">
        <f t="shared" si="11"/>
        <v>0</v>
      </c>
      <c r="J110" s="31"/>
    </row>
    <row r="111" spans="1:12" hidden="1" x14ac:dyDescent="0.2">
      <c r="A111" s="78" t="s">
        <v>159</v>
      </c>
      <c r="B111" s="124"/>
      <c r="C111" s="150" t="s">
        <v>165</v>
      </c>
      <c r="D111" s="109" t="s">
        <v>44</v>
      </c>
      <c r="E111" s="109" t="s">
        <v>41</v>
      </c>
      <c r="F111" s="109"/>
      <c r="G111" s="110">
        <f t="shared" si="11"/>
        <v>0</v>
      </c>
      <c r="H111" s="110">
        <f t="shared" si="11"/>
        <v>0</v>
      </c>
      <c r="I111" s="110">
        <f t="shared" si="11"/>
        <v>0</v>
      </c>
      <c r="J111" s="31"/>
    </row>
    <row r="112" spans="1:12" ht="25.5" hidden="1" x14ac:dyDescent="0.2">
      <c r="A112" s="78" t="s">
        <v>75</v>
      </c>
      <c r="B112" s="124"/>
      <c r="C112" s="150" t="s">
        <v>165</v>
      </c>
      <c r="D112" s="109" t="s">
        <v>44</v>
      </c>
      <c r="E112" s="109" t="s">
        <v>41</v>
      </c>
      <c r="F112" s="109" t="s">
        <v>76</v>
      </c>
      <c r="G112" s="110">
        <f>'6'!G207</f>
        <v>0</v>
      </c>
      <c r="H112" s="110">
        <f>'6'!H207</f>
        <v>0</v>
      </c>
      <c r="I112" s="110">
        <f>'6'!I207</f>
        <v>0</v>
      </c>
      <c r="J112" s="31"/>
    </row>
    <row r="113" spans="1:12" ht="13.5" x14ac:dyDescent="0.25">
      <c r="A113" s="93" t="s">
        <v>22</v>
      </c>
      <c r="B113" s="124"/>
      <c r="C113" s="149"/>
      <c r="D113" s="125" t="s">
        <v>44</v>
      </c>
      <c r="E113" s="125" t="s">
        <v>37</v>
      </c>
      <c r="F113" s="109"/>
      <c r="G113" s="110">
        <f t="shared" ref="G113:I114" si="12">G114</f>
        <v>20109.8</v>
      </c>
      <c r="H113" s="110">
        <f t="shared" si="12"/>
        <v>9015.6</v>
      </c>
      <c r="I113" s="110">
        <f t="shared" si="12"/>
        <v>8696.2999999999993</v>
      </c>
      <c r="J113" s="91"/>
      <c r="K113" s="91"/>
      <c r="L113" s="91"/>
    </row>
    <row r="114" spans="1:12" ht="51" x14ac:dyDescent="0.2">
      <c r="A114" s="78" t="s">
        <v>217</v>
      </c>
      <c r="B114" s="124"/>
      <c r="C114" s="150" t="s">
        <v>160</v>
      </c>
      <c r="D114" s="109" t="s">
        <v>44</v>
      </c>
      <c r="E114" s="109" t="s">
        <v>37</v>
      </c>
      <c r="F114" s="109"/>
      <c r="G114" s="110">
        <f>G115+G132+G135</f>
        <v>20109.8</v>
      </c>
      <c r="H114" s="110">
        <f t="shared" si="12"/>
        <v>9015.6</v>
      </c>
      <c r="I114" s="110">
        <f t="shared" si="12"/>
        <v>8696.2999999999993</v>
      </c>
      <c r="J114" s="91"/>
      <c r="K114" s="91"/>
      <c r="L114" s="91"/>
    </row>
    <row r="115" spans="1:12" ht="51" x14ac:dyDescent="0.2">
      <c r="A115" s="78" t="s">
        <v>217</v>
      </c>
      <c r="B115" s="124"/>
      <c r="C115" s="150" t="s">
        <v>161</v>
      </c>
      <c r="D115" s="109" t="s">
        <v>44</v>
      </c>
      <c r="E115" s="109" t="s">
        <v>37</v>
      </c>
      <c r="F115" s="109"/>
      <c r="G115" s="100">
        <f>G116+G119+G122+G125+G129</f>
        <v>16009.3</v>
      </c>
      <c r="H115" s="110">
        <f>H118+H121+H128+H131</f>
        <v>9015.6</v>
      </c>
      <c r="I115" s="110">
        <f>I118+I121+I128+I131</f>
        <v>8696.2999999999993</v>
      </c>
      <c r="J115" s="31"/>
    </row>
    <row r="116" spans="1:12" ht="25.5" x14ac:dyDescent="0.2">
      <c r="A116" s="78" t="s">
        <v>136</v>
      </c>
      <c r="B116" s="124"/>
      <c r="C116" s="150" t="s">
        <v>166</v>
      </c>
      <c r="D116" s="109" t="s">
        <v>44</v>
      </c>
      <c r="E116" s="109" t="s">
        <v>37</v>
      </c>
      <c r="F116" s="109"/>
      <c r="G116" s="208">
        <f t="shared" ref="G116:I117" si="13">G117</f>
        <v>4056.2999999999993</v>
      </c>
      <c r="H116" s="110">
        <f t="shared" si="13"/>
        <v>3650.2</v>
      </c>
      <c r="I116" s="110">
        <f t="shared" si="13"/>
        <v>3650.2</v>
      </c>
      <c r="J116" s="31"/>
    </row>
    <row r="117" spans="1:12" x14ac:dyDescent="0.2">
      <c r="A117" s="78" t="s">
        <v>68</v>
      </c>
      <c r="B117" s="124"/>
      <c r="C117" s="150" t="s">
        <v>167</v>
      </c>
      <c r="D117" s="109" t="s">
        <v>44</v>
      </c>
      <c r="E117" s="109" t="s">
        <v>37</v>
      </c>
      <c r="F117" s="109"/>
      <c r="G117" s="110">
        <f t="shared" si="13"/>
        <v>4056.2999999999993</v>
      </c>
      <c r="H117" s="110">
        <f t="shared" si="13"/>
        <v>3650.2</v>
      </c>
      <c r="I117" s="110">
        <f t="shared" si="13"/>
        <v>3650.2</v>
      </c>
      <c r="J117" s="31"/>
    </row>
    <row r="118" spans="1:12" ht="25.5" x14ac:dyDescent="0.2">
      <c r="A118" s="78" t="s">
        <v>75</v>
      </c>
      <c r="B118" s="78"/>
      <c r="C118" s="150" t="s">
        <v>167</v>
      </c>
      <c r="D118" s="109" t="s">
        <v>44</v>
      </c>
      <c r="E118" s="109" t="s">
        <v>37</v>
      </c>
      <c r="F118" s="109" t="s">
        <v>76</v>
      </c>
      <c r="G118" s="209">
        <f>'6'!G215</f>
        <v>4056.2999999999993</v>
      </c>
      <c r="H118" s="110">
        <f>'6'!H215</f>
        <v>3650.2</v>
      </c>
      <c r="I118" s="110">
        <f>'6'!I215</f>
        <v>3650.2</v>
      </c>
      <c r="J118" s="31"/>
    </row>
    <row r="119" spans="1:12" ht="25.5" x14ac:dyDescent="0.2">
      <c r="A119" s="78" t="s">
        <v>138</v>
      </c>
      <c r="B119" s="124"/>
      <c r="C119" s="150" t="s">
        <v>168</v>
      </c>
      <c r="D119" s="109" t="s">
        <v>44</v>
      </c>
      <c r="E119" s="109" t="s">
        <v>37</v>
      </c>
      <c r="F119" s="109"/>
      <c r="G119" s="208">
        <f>G120</f>
        <v>10738.9</v>
      </c>
      <c r="H119" s="110">
        <f>H120+H127</f>
        <v>5195.4000000000005</v>
      </c>
      <c r="I119" s="110">
        <f>I120+I127</f>
        <v>4876.1000000000004</v>
      </c>
      <c r="J119" s="31"/>
    </row>
    <row r="120" spans="1:12" x14ac:dyDescent="0.2">
      <c r="A120" s="78" t="s">
        <v>70</v>
      </c>
      <c r="B120" s="78"/>
      <c r="C120" s="150" t="s">
        <v>169</v>
      </c>
      <c r="D120" s="109" t="s">
        <v>44</v>
      </c>
      <c r="E120" s="109" t="s">
        <v>37</v>
      </c>
      <c r="F120" s="109"/>
      <c r="G120" s="110">
        <f>G121</f>
        <v>10738.9</v>
      </c>
      <c r="H120" s="110">
        <f>H121</f>
        <v>5195.4000000000005</v>
      </c>
      <c r="I120" s="110">
        <f>I121</f>
        <v>4876.1000000000004</v>
      </c>
      <c r="J120" s="31"/>
    </row>
    <row r="121" spans="1:12" ht="25.5" x14ac:dyDescent="0.2">
      <c r="A121" s="78" t="s">
        <v>75</v>
      </c>
      <c r="B121" s="78"/>
      <c r="C121" s="150" t="s">
        <v>169</v>
      </c>
      <c r="D121" s="109" t="s">
        <v>44</v>
      </c>
      <c r="E121" s="109" t="s">
        <v>37</v>
      </c>
      <c r="F121" s="109" t="s">
        <v>76</v>
      </c>
      <c r="G121" s="209">
        <f>'6'!G218</f>
        <v>10738.9</v>
      </c>
      <c r="H121" s="110">
        <f>'6'!H218</f>
        <v>5195.4000000000005</v>
      </c>
      <c r="I121" s="110">
        <f>'6'!I218</f>
        <v>4876.1000000000004</v>
      </c>
      <c r="J121" s="31"/>
    </row>
    <row r="122" spans="1:12" x14ac:dyDescent="0.2">
      <c r="A122" s="194" t="s">
        <v>324</v>
      </c>
      <c r="B122" s="78"/>
      <c r="C122" s="199" t="s">
        <v>325</v>
      </c>
      <c r="D122" s="109" t="s">
        <v>44</v>
      </c>
      <c r="E122" s="109" t="s">
        <v>37</v>
      </c>
      <c r="F122" s="109"/>
      <c r="G122" s="208">
        <f>G123</f>
        <v>1000</v>
      </c>
      <c r="H122" s="110"/>
      <c r="I122" s="110"/>
      <c r="J122" s="31"/>
    </row>
    <row r="123" spans="1:12" x14ac:dyDescent="0.2">
      <c r="A123" s="194" t="s">
        <v>323</v>
      </c>
      <c r="B123" s="78"/>
      <c r="C123" s="199" t="s">
        <v>325</v>
      </c>
      <c r="D123" s="109" t="s">
        <v>44</v>
      </c>
      <c r="E123" s="109" t="s">
        <v>37</v>
      </c>
      <c r="F123" s="109"/>
      <c r="G123" s="110">
        <f>G124</f>
        <v>1000</v>
      </c>
      <c r="H123" s="110"/>
      <c r="I123" s="110"/>
      <c r="J123" s="31"/>
    </row>
    <row r="124" spans="1:12" ht="25.5" x14ac:dyDescent="0.2">
      <c r="A124" s="194" t="s">
        <v>75</v>
      </c>
      <c r="B124" s="78"/>
      <c r="C124" s="199" t="s">
        <v>325</v>
      </c>
      <c r="D124" s="109" t="s">
        <v>44</v>
      </c>
      <c r="E124" s="109" t="s">
        <v>37</v>
      </c>
      <c r="F124" s="109" t="s">
        <v>76</v>
      </c>
      <c r="G124" s="209">
        <v>1000</v>
      </c>
      <c r="H124" s="110"/>
      <c r="I124" s="110"/>
      <c r="J124" s="31"/>
    </row>
    <row r="125" spans="1:12" x14ac:dyDescent="0.2">
      <c r="A125" s="78" t="s">
        <v>319</v>
      </c>
      <c r="B125" s="78"/>
      <c r="C125" s="112" t="s">
        <v>320</v>
      </c>
      <c r="D125" s="109" t="s">
        <v>44</v>
      </c>
      <c r="E125" s="109" t="s">
        <v>37</v>
      </c>
      <c r="F125" s="109"/>
      <c r="G125" s="208">
        <f>G126</f>
        <v>44.1</v>
      </c>
      <c r="H125" s="110"/>
      <c r="I125" s="110"/>
      <c r="J125" s="31"/>
    </row>
    <row r="126" spans="1:12" x14ac:dyDescent="0.2">
      <c r="A126" s="78" t="s">
        <v>317</v>
      </c>
      <c r="B126" s="78"/>
      <c r="C126" s="112" t="s">
        <v>318</v>
      </c>
      <c r="D126" s="109" t="s">
        <v>44</v>
      </c>
      <c r="E126" s="109" t="s">
        <v>37</v>
      </c>
      <c r="F126" s="109"/>
      <c r="G126" s="110">
        <f>G127</f>
        <v>44.1</v>
      </c>
      <c r="H126" s="110"/>
      <c r="I126" s="110"/>
      <c r="J126" s="31"/>
    </row>
    <row r="127" spans="1:12" ht="25.5" x14ac:dyDescent="0.2">
      <c r="A127" s="78" t="s">
        <v>75</v>
      </c>
      <c r="B127" s="78"/>
      <c r="C127" s="112" t="s">
        <v>318</v>
      </c>
      <c r="D127" s="109" t="s">
        <v>44</v>
      </c>
      <c r="E127" s="109" t="s">
        <v>37</v>
      </c>
      <c r="F127" s="109" t="s">
        <v>76</v>
      </c>
      <c r="G127" s="209">
        <f>'6'!G229</f>
        <v>44.1</v>
      </c>
      <c r="H127" s="110"/>
      <c r="I127" s="110"/>
      <c r="J127" s="31"/>
    </row>
    <row r="128" spans="1:12" hidden="1" x14ac:dyDescent="0.2">
      <c r="A128" s="194"/>
      <c r="B128" s="78"/>
      <c r="C128" s="150"/>
      <c r="D128" s="109"/>
      <c r="E128" s="109"/>
      <c r="F128" s="109"/>
      <c r="G128" s="110"/>
      <c r="H128" s="110"/>
      <c r="I128" s="110"/>
      <c r="J128" s="31"/>
    </row>
    <row r="129" spans="1:10" x14ac:dyDescent="0.2">
      <c r="A129" s="78" t="s">
        <v>137</v>
      </c>
      <c r="B129" s="124"/>
      <c r="C129" s="150" t="s">
        <v>170</v>
      </c>
      <c r="D129" s="109" t="s">
        <v>44</v>
      </c>
      <c r="E129" s="109" t="s">
        <v>37</v>
      </c>
      <c r="F129" s="109"/>
      <c r="G129" s="208">
        <f t="shared" ref="G129:I130" si="14">G130</f>
        <v>170</v>
      </c>
      <c r="H129" s="110">
        <f t="shared" si="14"/>
        <v>170</v>
      </c>
      <c r="I129" s="110">
        <f t="shared" si="14"/>
        <v>170</v>
      </c>
      <c r="J129" s="31"/>
    </row>
    <row r="130" spans="1:10" x14ac:dyDescent="0.2">
      <c r="A130" s="80" t="s">
        <v>69</v>
      </c>
      <c r="B130" s="78"/>
      <c r="C130" s="150" t="s">
        <v>171</v>
      </c>
      <c r="D130" s="109" t="s">
        <v>44</v>
      </c>
      <c r="E130" s="109" t="s">
        <v>37</v>
      </c>
      <c r="F130" s="109"/>
      <c r="G130" s="110">
        <f t="shared" si="14"/>
        <v>170</v>
      </c>
      <c r="H130" s="110">
        <f>'6'!H231</f>
        <v>170</v>
      </c>
      <c r="I130" s="110">
        <f>'6'!I231</f>
        <v>170</v>
      </c>
      <c r="J130" s="31"/>
    </row>
    <row r="131" spans="1:10" ht="25.5" x14ac:dyDescent="0.2">
      <c r="A131" s="78" t="s">
        <v>75</v>
      </c>
      <c r="B131" s="124"/>
      <c r="C131" s="150" t="s">
        <v>171</v>
      </c>
      <c r="D131" s="109" t="s">
        <v>44</v>
      </c>
      <c r="E131" s="109" t="s">
        <v>37</v>
      </c>
      <c r="F131" s="109" t="s">
        <v>76</v>
      </c>
      <c r="G131" s="209">
        <f>'6'!G232</f>
        <v>170</v>
      </c>
      <c r="H131" s="110">
        <f>'6'!H232</f>
        <v>170</v>
      </c>
      <c r="I131" s="110">
        <f>'6'!I232</f>
        <v>170</v>
      </c>
      <c r="J131" s="31"/>
    </row>
    <row r="132" spans="1:10" ht="25.5" x14ac:dyDescent="0.2">
      <c r="A132" s="78" t="s">
        <v>262</v>
      </c>
      <c r="B132" s="124"/>
      <c r="C132" s="150" t="s">
        <v>261</v>
      </c>
      <c r="D132" s="109" t="s">
        <v>44</v>
      </c>
      <c r="E132" s="109" t="s">
        <v>37</v>
      </c>
      <c r="F132" s="109"/>
      <c r="G132" s="110">
        <f>G133</f>
        <v>3500.5</v>
      </c>
      <c r="H132" s="110"/>
      <c r="I132" s="110"/>
      <c r="J132" s="31"/>
    </row>
    <row r="133" spans="1:10" ht="25.5" x14ac:dyDescent="0.2">
      <c r="A133" s="78" t="s">
        <v>264</v>
      </c>
      <c r="B133" s="124"/>
      <c r="C133" s="150" t="s">
        <v>263</v>
      </c>
      <c r="D133" s="109" t="s">
        <v>44</v>
      </c>
      <c r="E133" s="109" t="s">
        <v>37</v>
      </c>
      <c r="F133" s="109"/>
      <c r="G133" s="110">
        <f>G134</f>
        <v>3500.5</v>
      </c>
      <c r="H133" s="110"/>
      <c r="I133" s="110"/>
      <c r="J133" s="31"/>
    </row>
    <row r="134" spans="1:10" ht="25.5" x14ac:dyDescent="0.2">
      <c r="A134" s="78" t="s">
        <v>75</v>
      </c>
      <c r="B134" s="124"/>
      <c r="C134" s="150" t="s">
        <v>263</v>
      </c>
      <c r="D134" s="109" t="s">
        <v>44</v>
      </c>
      <c r="E134" s="109" t="s">
        <v>37</v>
      </c>
      <c r="F134" s="109" t="s">
        <v>76</v>
      </c>
      <c r="G134" s="110">
        <f>'6'!G235</f>
        <v>3500.5</v>
      </c>
      <c r="H134" s="110"/>
      <c r="I134" s="110"/>
      <c r="J134" s="31"/>
    </row>
    <row r="135" spans="1:10" x14ac:dyDescent="0.2">
      <c r="A135" s="78" t="s">
        <v>266</v>
      </c>
      <c r="B135" s="124"/>
      <c r="C135" s="150" t="s">
        <v>265</v>
      </c>
      <c r="D135" s="109" t="s">
        <v>44</v>
      </c>
      <c r="E135" s="109" t="s">
        <v>37</v>
      </c>
      <c r="F135" s="109"/>
      <c r="G135" s="110">
        <f>G136</f>
        <v>600</v>
      </c>
      <c r="H135" s="110"/>
      <c r="I135" s="110"/>
      <c r="J135" s="201"/>
    </row>
    <row r="136" spans="1:10" x14ac:dyDescent="0.2">
      <c r="A136" s="78" t="s">
        <v>267</v>
      </c>
      <c r="B136" s="124"/>
      <c r="C136" s="150" t="s">
        <v>268</v>
      </c>
      <c r="D136" s="109" t="s">
        <v>44</v>
      </c>
      <c r="E136" s="109" t="s">
        <v>37</v>
      </c>
      <c r="F136" s="109"/>
      <c r="G136" s="110">
        <f>G137</f>
        <v>600</v>
      </c>
      <c r="H136" s="110"/>
      <c r="I136" s="110"/>
      <c r="J136" s="201"/>
    </row>
    <row r="137" spans="1:10" ht="27" customHeight="1" x14ac:dyDescent="0.2">
      <c r="A137" s="78" t="s">
        <v>75</v>
      </c>
      <c r="B137" s="124"/>
      <c r="C137" s="150" t="s">
        <v>268</v>
      </c>
      <c r="D137" s="109" t="s">
        <v>44</v>
      </c>
      <c r="E137" s="109" t="s">
        <v>37</v>
      </c>
      <c r="F137" s="109" t="s">
        <v>76</v>
      </c>
      <c r="G137" s="110">
        <f>'6'!G238</f>
        <v>600</v>
      </c>
      <c r="H137" s="110"/>
      <c r="I137" s="110"/>
      <c r="J137" s="201"/>
    </row>
    <row r="138" spans="1:10" ht="27" customHeight="1" x14ac:dyDescent="0.2">
      <c r="A138" s="76" t="s">
        <v>216</v>
      </c>
      <c r="B138" s="124"/>
      <c r="C138" s="150"/>
      <c r="D138" s="94" t="s">
        <v>44</v>
      </c>
      <c r="E138" s="94" t="s">
        <v>44</v>
      </c>
      <c r="F138" s="109"/>
      <c r="G138" s="110">
        <f>G139</f>
        <v>66.400000000000006</v>
      </c>
      <c r="H138" s="110">
        <f>H139</f>
        <v>65</v>
      </c>
      <c r="I138" s="110">
        <f>I139</f>
        <v>65</v>
      </c>
      <c r="J138" s="31"/>
    </row>
    <row r="139" spans="1:10" ht="21" customHeight="1" x14ac:dyDescent="0.2">
      <c r="A139" s="81" t="s">
        <v>272</v>
      </c>
      <c r="B139" s="124"/>
      <c r="C139" s="150" t="s">
        <v>274</v>
      </c>
      <c r="D139" s="109" t="s">
        <v>44</v>
      </c>
      <c r="E139" s="109" t="s">
        <v>44</v>
      </c>
      <c r="F139" s="109"/>
      <c r="G139" s="110">
        <f>SUM(G140)</f>
        <v>66.400000000000006</v>
      </c>
      <c r="H139" s="110">
        <f>SUM(H140)</f>
        <v>65</v>
      </c>
      <c r="I139" s="110">
        <f>SUM(I140)</f>
        <v>65</v>
      </c>
      <c r="J139" s="31"/>
    </row>
    <row r="140" spans="1:10" ht="31.5" customHeight="1" x14ac:dyDescent="0.2">
      <c r="A140" s="80" t="s">
        <v>275</v>
      </c>
      <c r="B140" s="124"/>
      <c r="C140" s="150" t="s">
        <v>276</v>
      </c>
      <c r="D140" s="109" t="s">
        <v>44</v>
      </c>
      <c r="E140" s="109" t="s">
        <v>44</v>
      </c>
      <c r="F140" s="109"/>
      <c r="G140" s="110">
        <f>SUM(G142)</f>
        <v>66.400000000000006</v>
      </c>
      <c r="H140" s="110">
        <f>SUM(H142)</f>
        <v>65</v>
      </c>
      <c r="I140" s="110">
        <f>SUM(I142)</f>
        <v>65</v>
      </c>
      <c r="J140" s="31"/>
    </row>
    <row r="141" spans="1:10" ht="29.25" customHeight="1" x14ac:dyDescent="0.2">
      <c r="A141" s="78" t="s">
        <v>126</v>
      </c>
      <c r="B141" s="124"/>
      <c r="C141" s="150" t="s">
        <v>277</v>
      </c>
      <c r="D141" s="109" t="s">
        <v>44</v>
      </c>
      <c r="E141" s="109" t="s">
        <v>44</v>
      </c>
      <c r="F141" s="109"/>
      <c r="G141" s="110">
        <f>G142</f>
        <v>66.400000000000006</v>
      </c>
      <c r="H141" s="110">
        <f>H142</f>
        <v>65</v>
      </c>
      <c r="I141" s="110">
        <f>I142</f>
        <v>65</v>
      </c>
      <c r="J141" s="31"/>
    </row>
    <row r="142" spans="1:10" ht="26.25" customHeight="1" x14ac:dyDescent="0.2">
      <c r="A142" s="79" t="s">
        <v>127</v>
      </c>
      <c r="B142" s="124"/>
      <c r="C142" s="150" t="s">
        <v>277</v>
      </c>
      <c r="D142" s="109" t="s">
        <v>44</v>
      </c>
      <c r="E142" s="109" t="s">
        <v>44</v>
      </c>
      <c r="F142" s="109" t="s">
        <v>278</v>
      </c>
      <c r="G142" s="110">
        <f>'6'!G244</f>
        <v>66.400000000000006</v>
      </c>
      <c r="H142" s="110">
        <v>65</v>
      </c>
      <c r="I142" s="110">
        <v>65</v>
      </c>
      <c r="J142" s="31"/>
    </row>
    <row r="143" spans="1:10" ht="38.25" x14ac:dyDescent="0.2">
      <c r="A143" s="76" t="s">
        <v>219</v>
      </c>
      <c r="B143" s="76"/>
      <c r="C143" s="155" t="s">
        <v>247</v>
      </c>
      <c r="D143" s="120" t="s">
        <v>38</v>
      </c>
      <c r="E143" s="120" t="s">
        <v>42</v>
      </c>
      <c r="F143" s="94"/>
      <c r="G143" s="123">
        <f>G144</f>
        <v>1190.2</v>
      </c>
      <c r="H143" s="96"/>
      <c r="I143" s="96"/>
      <c r="J143" s="31"/>
    </row>
    <row r="144" spans="1:10" ht="38.25" x14ac:dyDescent="0.2">
      <c r="A144" s="78" t="s">
        <v>219</v>
      </c>
      <c r="B144" s="78"/>
      <c r="C144" s="151" t="s">
        <v>218</v>
      </c>
      <c r="D144" s="115" t="s">
        <v>38</v>
      </c>
      <c r="E144" s="115" t="s">
        <v>42</v>
      </c>
      <c r="F144" s="109"/>
      <c r="G144" s="121">
        <f>G145</f>
        <v>1190.2</v>
      </c>
      <c r="H144" s="110"/>
      <c r="I144" s="110"/>
      <c r="J144" s="31"/>
    </row>
    <row r="145" spans="1:10" ht="25.5" x14ac:dyDescent="0.2">
      <c r="A145" s="81" t="s">
        <v>248</v>
      </c>
      <c r="B145" s="78"/>
      <c r="C145" s="151" t="s">
        <v>245</v>
      </c>
      <c r="D145" s="115" t="s">
        <v>38</v>
      </c>
      <c r="E145" s="115" t="s">
        <v>42</v>
      </c>
      <c r="F145" s="109"/>
      <c r="G145" s="121">
        <f>G146</f>
        <v>1190.2</v>
      </c>
      <c r="H145" s="110"/>
      <c r="I145" s="110"/>
      <c r="J145" s="31"/>
    </row>
    <row r="146" spans="1:10" ht="76.5" x14ac:dyDescent="0.2">
      <c r="A146" s="78" t="s">
        <v>235</v>
      </c>
      <c r="B146" s="78"/>
      <c r="C146" s="151" t="s">
        <v>244</v>
      </c>
      <c r="D146" s="115" t="s">
        <v>38</v>
      </c>
      <c r="E146" s="115" t="s">
        <v>42</v>
      </c>
      <c r="F146" s="109"/>
      <c r="G146" s="121">
        <f>G147</f>
        <v>1190.2</v>
      </c>
      <c r="H146" s="110"/>
      <c r="I146" s="110"/>
      <c r="J146" s="31"/>
    </row>
    <row r="147" spans="1:10" ht="25.5" x14ac:dyDescent="0.2">
      <c r="A147" s="78" t="s">
        <v>75</v>
      </c>
      <c r="B147" s="78"/>
      <c r="C147" s="151" t="s">
        <v>244</v>
      </c>
      <c r="D147" s="115" t="s">
        <v>38</v>
      </c>
      <c r="E147" s="115" t="s">
        <v>42</v>
      </c>
      <c r="F147" s="109" t="s">
        <v>76</v>
      </c>
      <c r="G147" s="121">
        <f>'6'!G153</f>
        <v>1190.2</v>
      </c>
      <c r="H147" s="110"/>
      <c r="I147" s="110"/>
      <c r="J147" s="31"/>
    </row>
    <row r="148" spans="1:10" ht="38.25" x14ac:dyDescent="0.2">
      <c r="A148" s="83" t="s">
        <v>207</v>
      </c>
      <c r="B148" s="76"/>
      <c r="C148" s="157" t="s">
        <v>221</v>
      </c>
      <c r="D148" s="120" t="s">
        <v>38</v>
      </c>
      <c r="E148" s="120" t="s">
        <v>42</v>
      </c>
      <c r="F148" s="94"/>
      <c r="G148" s="123">
        <f>G149</f>
        <v>1200</v>
      </c>
      <c r="H148" s="110"/>
      <c r="I148" s="110"/>
      <c r="J148" s="31"/>
    </row>
    <row r="149" spans="1:10" ht="30.75" customHeight="1" x14ac:dyDescent="0.2">
      <c r="A149" s="80" t="s">
        <v>207</v>
      </c>
      <c r="B149" s="78"/>
      <c r="C149" s="150" t="s">
        <v>208</v>
      </c>
      <c r="D149" s="115" t="s">
        <v>38</v>
      </c>
      <c r="E149" s="115" t="s">
        <v>42</v>
      </c>
      <c r="F149" s="109"/>
      <c r="G149" s="121">
        <f>G150</f>
        <v>1200</v>
      </c>
      <c r="H149" s="110"/>
      <c r="I149" s="110"/>
      <c r="J149" s="31"/>
    </row>
    <row r="150" spans="1:10" x14ac:dyDescent="0.2">
      <c r="A150" s="78" t="s">
        <v>246</v>
      </c>
      <c r="B150" s="78"/>
      <c r="C150" s="150" t="s">
        <v>249</v>
      </c>
      <c r="D150" s="115" t="s">
        <v>38</v>
      </c>
      <c r="E150" s="115" t="s">
        <v>42</v>
      </c>
      <c r="F150" s="109"/>
      <c r="G150" s="121">
        <f>G151</f>
        <v>1200</v>
      </c>
      <c r="H150" s="110"/>
      <c r="I150" s="110"/>
      <c r="J150" s="31"/>
    </row>
    <row r="151" spans="1:10" ht="76.5" x14ac:dyDescent="0.2">
      <c r="A151" s="78" t="s">
        <v>235</v>
      </c>
      <c r="B151" s="78"/>
      <c r="C151" s="151" t="s">
        <v>250</v>
      </c>
      <c r="D151" s="115" t="s">
        <v>38</v>
      </c>
      <c r="E151" s="115" t="s">
        <v>42</v>
      </c>
      <c r="F151" s="109"/>
      <c r="G151" s="121">
        <f>G152</f>
        <v>1200</v>
      </c>
      <c r="H151" s="110"/>
      <c r="I151" s="110"/>
      <c r="J151" s="31"/>
    </row>
    <row r="152" spans="1:10" ht="25.5" x14ac:dyDescent="0.2">
      <c r="A152" s="78" t="s">
        <v>75</v>
      </c>
      <c r="B152" s="78"/>
      <c r="C152" s="151" t="s">
        <v>250</v>
      </c>
      <c r="D152" s="115" t="s">
        <v>38</v>
      </c>
      <c r="E152" s="115" t="s">
        <v>42</v>
      </c>
      <c r="F152" s="109" t="s">
        <v>76</v>
      </c>
      <c r="G152" s="121">
        <f>'6'!G158</f>
        <v>1200</v>
      </c>
      <c r="H152" s="110"/>
      <c r="I152" s="110"/>
      <c r="J152" s="31"/>
    </row>
    <row r="153" spans="1:10" ht="38.25" x14ac:dyDescent="0.2">
      <c r="A153" s="76" t="s">
        <v>253</v>
      </c>
      <c r="B153" s="76"/>
      <c r="C153" s="157" t="s">
        <v>254</v>
      </c>
      <c r="D153" s="120" t="s">
        <v>44</v>
      </c>
      <c r="E153" s="120" t="s">
        <v>35</v>
      </c>
      <c r="F153" s="94"/>
      <c r="G153" s="123">
        <f>G154</f>
        <v>2186.3999999999996</v>
      </c>
      <c r="H153" s="96"/>
      <c r="I153" s="96"/>
      <c r="J153" s="31"/>
    </row>
    <row r="154" spans="1:10" ht="38.25" x14ac:dyDescent="0.2">
      <c r="A154" s="78" t="s">
        <v>255</v>
      </c>
      <c r="B154" s="78"/>
      <c r="C154" s="150" t="s">
        <v>256</v>
      </c>
      <c r="D154" s="115" t="s">
        <v>44</v>
      </c>
      <c r="E154" s="115" t="s">
        <v>35</v>
      </c>
      <c r="F154" s="109"/>
      <c r="G154" s="121">
        <f>G159+G155+G157</f>
        <v>2186.3999999999996</v>
      </c>
      <c r="H154" s="110"/>
      <c r="I154" s="110"/>
      <c r="J154" s="31"/>
    </row>
    <row r="155" spans="1:10" ht="25.5" x14ac:dyDescent="0.2">
      <c r="A155" s="78" t="s">
        <v>303</v>
      </c>
      <c r="B155" s="78"/>
      <c r="C155" s="112" t="s">
        <v>304</v>
      </c>
      <c r="D155" s="115" t="s">
        <v>44</v>
      </c>
      <c r="E155" s="115" t="s">
        <v>35</v>
      </c>
      <c r="F155" s="109"/>
      <c r="G155" s="110">
        <f>G156</f>
        <v>1178.5</v>
      </c>
      <c r="H155" s="110"/>
      <c r="I155" s="110"/>
      <c r="J155" s="31"/>
    </row>
    <row r="156" spans="1:10" x14ac:dyDescent="0.2">
      <c r="A156" s="81" t="s">
        <v>74</v>
      </c>
      <c r="B156" s="78"/>
      <c r="C156" s="112" t="s">
        <v>304</v>
      </c>
      <c r="D156" s="115" t="s">
        <v>44</v>
      </c>
      <c r="E156" s="115" t="s">
        <v>35</v>
      </c>
      <c r="F156" s="109" t="s">
        <v>183</v>
      </c>
      <c r="G156" s="110">
        <v>1178.5</v>
      </c>
      <c r="H156" s="110"/>
      <c r="I156" s="110"/>
      <c r="J156" s="31"/>
    </row>
    <row r="157" spans="1:10" x14ac:dyDescent="0.2">
      <c r="A157" s="78" t="s">
        <v>305</v>
      </c>
      <c r="B157" s="78"/>
      <c r="C157" s="112" t="s">
        <v>306</v>
      </c>
      <c r="D157" s="115" t="s">
        <v>44</v>
      </c>
      <c r="E157" s="115" t="s">
        <v>35</v>
      </c>
      <c r="F157" s="109"/>
      <c r="G157" s="110">
        <f>G158</f>
        <v>743.8</v>
      </c>
      <c r="H157" s="110"/>
      <c r="I157" s="110"/>
      <c r="J157" s="31"/>
    </row>
    <row r="158" spans="1:10" x14ac:dyDescent="0.2">
      <c r="A158" s="81" t="s">
        <v>74</v>
      </c>
      <c r="B158" s="78"/>
      <c r="C158" s="112" t="s">
        <v>306</v>
      </c>
      <c r="D158" s="115" t="s">
        <v>44</v>
      </c>
      <c r="E158" s="115" t="s">
        <v>35</v>
      </c>
      <c r="F158" s="109" t="s">
        <v>183</v>
      </c>
      <c r="G158" s="110">
        <v>743.8</v>
      </c>
      <c r="H158" s="110"/>
      <c r="I158" s="110"/>
      <c r="J158" s="31"/>
    </row>
    <row r="159" spans="1:10" ht="25.5" x14ac:dyDescent="0.2">
      <c r="A159" s="78" t="s">
        <v>257</v>
      </c>
      <c r="B159" s="78"/>
      <c r="C159" s="150" t="s">
        <v>258</v>
      </c>
      <c r="D159" s="115" t="s">
        <v>44</v>
      </c>
      <c r="E159" s="115" t="s">
        <v>35</v>
      </c>
      <c r="F159" s="109"/>
      <c r="G159" s="121">
        <f>G160</f>
        <v>264.10000000000002</v>
      </c>
      <c r="H159" s="110"/>
      <c r="I159" s="110"/>
      <c r="J159" s="31"/>
    </row>
    <row r="160" spans="1:10" x14ac:dyDescent="0.2">
      <c r="A160" s="78" t="s">
        <v>259</v>
      </c>
      <c r="B160" s="78"/>
      <c r="C160" s="150" t="s">
        <v>258</v>
      </c>
      <c r="D160" s="115" t="s">
        <v>44</v>
      </c>
      <c r="E160" s="115" t="s">
        <v>35</v>
      </c>
      <c r="F160" s="109" t="s">
        <v>260</v>
      </c>
      <c r="G160" s="121">
        <f>'6'!G198</f>
        <v>264.10000000000002</v>
      </c>
      <c r="H160" s="110"/>
      <c r="I160" s="110"/>
      <c r="J160" s="31"/>
    </row>
    <row r="161" spans="1:11" hidden="1" x14ac:dyDescent="0.2">
      <c r="A161" s="78"/>
      <c r="B161" s="78"/>
      <c r="C161" s="151"/>
      <c r="D161" s="115"/>
      <c r="E161" s="115"/>
      <c r="F161" s="109"/>
      <c r="G161" s="121"/>
      <c r="H161" s="110"/>
      <c r="I161" s="110"/>
      <c r="J161" s="31"/>
    </row>
    <row r="162" spans="1:11" hidden="1" x14ac:dyDescent="0.2">
      <c r="A162" s="78"/>
      <c r="B162" s="78"/>
      <c r="C162" s="151"/>
      <c r="D162" s="115"/>
      <c r="E162" s="115"/>
      <c r="F162" s="109"/>
      <c r="G162" s="121"/>
      <c r="H162" s="110"/>
      <c r="I162" s="110"/>
      <c r="J162" s="31"/>
    </row>
    <row r="163" spans="1:11" hidden="1" x14ac:dyDescent="0.2">
      <c r="A163" s="78"/>
      <c r="B163" s="78"/>
      <c r="C163" s="151"/>
      <c r="D163" s="115"/>
      <c r="E163" s="115"/>
      <c r="F163" s="109"/>
      <c r="G163" s="121"/>
      <c r="H163" s="110"/>
      <c r="I163" s="110"/>
      <c r="J163" s="31"/>
    </row>
    <row r="164" spans="1:11" hidden="1" x14ac:dyDescent="0.2">
      <c r="A164" s="78"/>
      <c r="B164" s="78"/>
      <c r="C164" s="151"/>
      <c r="D164" s="115"/>
      <c r="E164" s="115"/>
      <c r="F164" s="109"/>
      <c r="G164" s="121"/>
      <c r="H164" s="110"/>
      <c r="I164" s="110"/>
      <c r="J164" s="31"/>
    </row>
    <row r="165" spans="1:11" ht="14.25" x14ac:dyDescent="0.2">
      <c r="A165" s="76" t="s">
        <v>222</v>
      </c>
      <c r="B165" s="78"/>
      <c r="C165" s="151"/>
      <c r="D165" s="109"/>
      <c r="E165" s="109"/>
      <c r="F165" s="109"/>
      <c r="G165" s="187">
        <f>G166+G233+G275+G318+G325+G284+G256+G268+G262+G240+G311</f>
        <v>35569.199999999997</v>
      </c>
      <c r="H165" s="187">
        <f>H166+H233+H275+H318+H325+H284+H256-0.06</f>
        <v>16154.01</v>
      </c>
      <c r="I165" s="187">
        <f>I166+I233+I275+I318+I325+I284+I256</f>
        <v>16221.23</v>
      </c>
      <c r="J165" s="31"/>
    </row>
    <row r="166" spans="1:11" ht="13.5" x14ac:dyDescent="0.2">
      <c r="A166" s="76" t="s">
        <v>16</v>
      </c>
      <c r="B166" s="95">
        <v>911</v>
      </c>
      <c r="C166" s="158" t="s">
        <v>15</v>
      </c>
      <c r="D166" s="94" t="s">
        <v>35</v>
      </c>
      <c r="E166" s="94" t="s">
        <v>36</v>
      </c>
      <c r="F166" s="95" t="s">
        <v>15</v>
      </c>
      <c r="G166" s="96">
        <f>G167+G174+G193+G205+G199</f>
        <v>19260</v>
      </c>
      <c r="H166" s="96">
        <f>H167+H174+H193+H205+H199</f>
        <v>14209.47</v>
      </c>
      <c r="I166" s="96">
        <f>I167+I174+I193+I205+I199</f>
        <v>14276.63</v>
      </c>
      <c r="J166" s="35"/>
      <c r="K166" s="35"/>
    </row>
    <row r="167" spans="1:11" ht="38.25" x14ac:dyDescent="0.2">
      <c r="A167" s="76" t="s">
        <v>189</v>
      </c>
      <c r="B167" s="77"/>
      <c r="C167" s="159"/>
      <c r="D167" s="107" t="s">
        <v>35</v>
      </c>
      <c r="E167" s="107" t="s">
        <v>37</v>
      </c>
      <c r="F167" s="107"/>
      <c r="G167" s="126">
        <f t="shared" ref="G167:I168" si="15">G168</f>
        <v>334.1</v>
      </c>
      <c r="H167" s="126">
        <f t="shared" si="15"/>
        <v>334.1</v>
      </c>
      <c r="I167" s="126">
        <f t="shared" si="15"/>
        <v>334.1</v>
      </c>
    </row>
    <row r="168" spans="1:11" ht="15" x14ac:dyDescent="0.25">
      <c r="A168" s="78" t="s">
        <v>144</v>
      </c>
      <c r="B168" s="77"/>
      <c r="C168" s="149" t="s">
        <v>81</v>
      </c>
      <c r="D168" s="109" t="s">
        <v>35</v>
      </c>
      <c r="E168" s="109" t="s">
        <v>37</v>
      </c>
      <c r="F168" s="107"/>
      <c r="G168" s="127">
        <f t="shared" si="15"/>
        <v>334.1</v>
      </c>
      <c r="H168" s="127">
        <f t="shared" si="15"/>
        <v>334.1</v>
      </c>
      <c r="I168" s="127">
        <f t="shared" si="15"/>
        <v>334.1</v>
      </c>
    </row>
    <row r="169" spans="1:11" ht="25.5" x14ac:dyDescent="0.2">
      <c r="A169" s="78" t="s">
        <v>53</v>
      </c>
      <c r="B169" s="78"/>
      <c r="C169" s="149" t="s">
        <v>78</v>
      </c>
      <c r="D169" s="109" t="s">
        <v>35</v>
      </c>
      <c r="E169" s="109" t="s">
        <v>37</v>
      </c>
      <c r="F169" s="109"/>
      <c r="G169" s="110">
        <f>G170+G172</f>
        <v>334.1</v>
      </c>
      <c r="H169" s="110">
        <f>H170+H172</f>
        <v>334.1</v>
      </c>
      <c r="I169" s="110">
        <f>I170+I172</f>
        <v>334.1</v>
      </c>
    </row>
    <row r="170" spans="1:11" x14ac:dyDescent="0.2">
      <c r="A170" s="79" t="s">
        <v>146</v>
      </c>
      <c r="B170" s="78"/>
      <c r="C170" s="149" t="s">
        <v>145</v>
      </c>
      <c r="D170" s="109" t="s">
        <v>35</v>
      </c>
      <c r="E170" s="109" t="s">
        <v>37</v>
      </c>
      <c r="F170" s="109"/>
      <c r="G170" s="110">
        <f>G171</f>
        <v>182.3</v>
      </c>
      <c r="H170" s="110">
        <f>H171</f>
        <v>182.3</v>
      </c>
      <c r="I170" s="110">
        <f>I171</f>
        <v>182.3</v>
      </c>
    </row>
    <row r="171" spans="1:11" ht="25.5" x14ac:dyDescent="0.2">
      <c r="A171" s="78" t="s">
        <v>75</v>
      </c>
      <c r="B171" s="78"/>
      <c r="C171" s="149" t="s">
        <v>79</v>
      </c>
      <c r="D171" s="109" t="s">
        <v>35</v>
      </c>
      <c r="E171" s="109" t="s">
        <v>37</v>
      </c>
      <c r="F171" s="109" t="s">
        <v>76</v>
      </c>
      <c r="G171" s="110">
        <f>'6'!G18</f>
        <v>182.3</v>
      </c>
      <c r="H171" s="110">
        <f>'6'!H18</f>
        <v>182.3</v>
      </c>
      <c r="I171" s="110">
        <f>'6'!I18</f>
        <v>182.3</v>
      </c>
    </row>
    <row r="172" spans="1:11" ht="27" customHeight="1" x14ac:dyDescent="0.2">
      <c r="A172" s="78" t="s">
        <v>54</v>
      </c>
      <c r="B172" s="78"/>
      <c r="C172" s="149" t="s">
        <v>80</v>
      </c>
      <c r="D172" s="109" t="s">
        <v>35</v>
      </c>
      <c r="E172" s="109" t="s">
        <v>37</v>
      </c>
      <c r="F172" s="114"/>
      <c r="G172" s="110">
        <f>G173</f>
        <v>151.80000000000001</v>
      </c>
      <c r="H172" s="110">
        <f>H173</f>
        <v>151.80000000000001</v>
      </c>
      <c r="I172" s="110">
        <f>I173</f>
        <v>151.80000000000001</v>
      </c>
    </row>
    <row r="173" spans="1:11" x14ac:dyDescent="0.2">
      <c r="A173" s="78" t="s">
        <v>55</v>
      </c>
      <c r="B173" s="78"/>
      <c r="C173" s="149" t="s">
        <v>80</v>
      </c>
      <c r="D173" s="109" t="s">
        <v>35</v>
      </c>
      <c r="E173" s="109" t="s">
        <v>37</v>
      </c>
      <c r="F173" s="109" t="s">
        <v>56</v>
      </c>
      <c r="G173" s="110">
        <f>'6'!G20</f>
        <v>151.80000000000001</v>
      </c>
      <c r="H173" s="110">
        <f>'6'!H20</f>
        <v>151.80000000000001</v>
      </c>
      <c r="I173" s="110">
        <f>'6'!I20</f>
        <v>151.80000000000001</v>
      </c>
    </row>
    <row r="174" spans="1:11" ht="39" customHeight="1" x14ac:dyDescent="0.2">
      <c r="A174" s="76" t="s">
        <v>17</v>
      </c>
      <c r="B174" s="78"/>
      <c r="C174" s="160" t="s">
        <v>15</v>
      </c>
      <c r="D174" s="107" t="s">
        <v>35</v>
      </c>
      <c r="E174" s="107" t="s">
        <v>38</v>
      </c>
      <c r="F174" s="113" t="s">
        <v>15</v>
      </c>
      <c r="G174" s="108">
        <f>G175+G180+G186</f>
        <v>14113</v>
      </c>
      <c r="H174" s="108">
        <f>H175+H180</f>
        <v>12637.47</v>
      </c>
      <c r="I174" s="108">
        <f>I175+I180</f>
        <v>12690.699999999999</v>
      </c>
      <c r="J174" s="92"/>
      <c r="K174" s="92"/>
    </row>
    <row r="175" spans="1:11" x14ac:dyDescent="0.2">
      <c r="A175" s="80" t="s">
        <v>72</v>
      </c>
      <c r="B175" s="78"/>
      <c r="C175" s="149" t="s">
        <v>81</v>
      </c>
      <c r="D175" s="109" t="s">
        <v>35</v>
      </c>
      <c r="E175" s="109" t="s">
        <v>38</v>
      </c>
      <c r="F175" s="114" t="s">
        <v>15</v>
      </c>
      <c r="G175" s="128">
        <f t="shared" ref="G175:I178" si="16">G176</f>
        <v>1951.4</v>
      </c>
      <c r="H175" s="128">
        <f t="shared" si="16"/>
        <v>1951.4</v>
      </c>
      <c r="I175" s="128">
        <f t="shared" si="16"/>
        <v>1951.4</v>
      </c>
    </row>
    <row r="176" spans="1:11" x14ac:dyDescent="0.2">
      <c r="A176" s="78" t="s">
        <v>57</v>
      </c>
      <c r="B176" s="78"/>
      <c r="C176" s="149" t="s">
        <v>83</v>
      </c>
      <c r="D176" s="109" t="s">
        <v>35</v>
      </c>
      <c r="E176" s="109" t="s">
        <v>38</v>
      </c>
      <c r="F176" s="114" t="s">
        <v>15</v>
      </c>
      <c r="G176" s="128">
        <f t="shared" si="16"/>
        <v>1951.4</v>
      </c>
      <c r="H176" s="128">
        <f t="shared" si="16"/>
        <v>1951.4</v>
      </c>
      <c r="I176" s="128">
        <f t="shared" si="16"/>
        <v>1951.4</v>
      </c>
    </row>
    <row r="177" spans="1:9" x14ac:dyDescent="0.2">
      <c r="A177" s="79" t="s">
        <v>146</v>
      </c>
      <c r="B177" s="78"/>
      <c r="C177" s="149" t="s">
        <v>147</v>
      </c>
      <c r="D177" s="109" t="s">
        <v>35</v>
      </c>
      <c r="E177" s="109" t="s">
        <v>38</v>
      </c>
      <c r="F177" s="114"/>
      <c r="G177" s="128">
        <f t="shared" si="16"/>
        <v>1951.4</v>
      </c>
      <c r="H177" s="128">
        <f t="shared" si="16"/>
        <v>1951.4</v>
      </c>
      <c r="I177" s="128">
        <f t="shared" si="16"/>
        <v>1951.4</v>
      </c>
    </row>
    <row r="178" spans="1:9" ht="25.5" x14ac:dyDescent="0.2">
      <c r="A178" s="80" t="s">
        <v>59</v>
      </c>
      <c r="B178" s="78"/>
      <c r="C178" s="161" t="s">
        <v>82</v>
      </c>
      <c r="D178" s="129" t="s">
        <v>35</v>
      </c>
      <c r="E178" s="129" t="s">
        <v>38</v>
      </c>
      <c r="F178" s="130"/>
      <c r="G178" s="128">
        <f t="shared" si="16"/>
        <v>1951.4</v>
      </c>
      <c r="H178" s="128">
        <f t="shared" si="16"/>
        <v>1951.4</v>
      </c>
      <c r="I178" s="128">
        <f t="shared" si="16"/>
        <v>1951.4</v>
      </c>
    </row>
    <row r="179" spans="1:9" ht="26.25" customHeight="1" x14ac:dyDescent="0.2">
      <c r="A179" s="79" t="s">
        <v>190</v>
      </c>
      <c r="B179" s="78"/>
      <c r="C179" s="149" t="s">
        <v>82</v>
      </c>
      <c r="D179" s="109" t="s">
        <v>35</v>
      </c>
      <c r="E179" s="109" t="s">
        <v>38</v>
      </c>
      <c r="F179" s="114">
        <v>120</v>
      </c>
      <c r="G179" s="110">
        <f>'6'!G26</f>
        <v>1951.4</v>
      </c>
      <c r="H179" s="110">
        <f>'6'!H26</f>
        <v>1951.4</v>
      </c>
      <c r="I179" s="110">
        <f>'6'!I26</f>
        <v>1951.4</v>
      </c>
    </row>
    <row r="180" spans="1:9" ht="25.5" x14ac:dyDescent="0.2">
      <c r="A180" s="80" t="s">
        <v>58</v>
      </c>
      <c r="B180" s="131"/>
      <c r="C180" s="151" t="s">
        <v>78</v>
      </c>
      <c r="D180" s="132" t="s">
        <v>35</v>
      </c>
      <c r="E180" s="132" t="s">
        <v>38</v>
      </c>
      <c r="F180" s="111"/>
      <c r="G180" s="133">
        <f>G181+G183</f>
        <v>12050.2</v>
      </c>
      <c r="H180" s="133">
        <f>H181+H183</f>
        <v>10686.07</v>
      </c>
      <c r="I180" s="133">
        <f>I181+I183</f>
        <v>10739.3</v>
      </c>
    </row>
    <row r="181" spans="1:9" ht="25.5" x14ac:dyDescent="0.2">
      <c r="A181" s="80" t="s">
        <v>59</v>
      </c>
      <c r="B181" s="131"/>
      <c r="C181" s="162" t="s">
        <v>84</v>
      </c>
      <c r="D181" s="135" t="s">
        <v>35</v>
      </c>
      <c r="E181" s="135" t="s">
        <v>38</v>
      </c>
      <c r="F181" s="134" t="s">
        <v>15</v>
      </c>
      <c r="G181" s="136">
        <f>G182</f>
        <v>8172.5</v>
      </c>
      <c r="H181" s="136">
        <f>H182</f>
        <v>8172.5</v>
      </c>
      <c r="I181" s="136">
        <f>I182</f>
        <v>8172.5</v>
      </c>
    </row>
    <row r="182" spans="1:9" ht="25.5" x14ac:dyDescent="0.2">
      <c r="A182" s="79" t="s">
        <v>77</v>
      </c>
      <c r="B182" s="131"/>
      <c r="C182" s="151" t="s">
        <v>84</v>
      </c>
      <c r="D182" s="115" t="s">
        <v>35</v>
      </c>
      <c r="E182" s="115" t="s">
        <v>38</v>
      </c>
      <c r="F182" s="112">
        <v>120</v>
      </c>
      <c r="G182" s="110">
        <f>'6'!G29</f>
        <v>8172.5</v>
      </c>
      <c r="H182" s="110">
        <f>'6'!H29</f>
        <v>8172.5</v>
      </c>
      <c r="I182" s="110">
        <f>'6'!I29</f>
        <v>8172.5</v>
      </c>
    </row>
    <row r="183" spans="1:9" ht="25.5" x14ac:dyDescent="0.2">
      <c r="A183" s="79" t="s">
        <v>188</v>
      </c>
      <c r="B183" s="131"/>
      <c r="C183" s="163" t="s">
        <v>79</v>
      </c>
      <c r="D183" s="137" t="s">
        <v>35</v>
      </c>
      <c r="E183" s="137" t="s">
        <v>38</v>
      </c>
      <c r="F183" s="138"/>
      <c r="G183" s="139">
        <f>G184+G185</f>
        <v>3877.7000000000003</v>
      </c>
      <c r="H183" s="139">
        <f>H184+H185</f>
        <v>2513.5700000000002</v>
      </c>
      <c r="I183" s="139">
        <f>I184+I185</f>
        <v>2566.7999999999997</v>
      </c>
    </row>
    <row r="184" spans="1:9" ht="25.5" x14ac:dyDescent="0.2">
      <c r="A184" s="78" t="s">
        <v>75</v>
      </c>
      <c r="B184" s="131"/>
      <c r="C184" s="151" t="s">
        <v>79</v>
      </c>
      <c r="D184" s="115" t="s">
        <v>35</v>
      </c>
      <c r="E184" s="115" t="s">
        <v>38</v>
      </c>
      <c r="F184" s="115" t="s">
        <v>76</v>
      </c>
      <c r="G184" s="121">
        <f>'6'!G31</f>
        <v>3875.2000000000003</v>
      </c>
      <c r="H184" s="121">
        <f>'6'!H31+0.07</f>
        <v>2513.5700000000002</v>
      </c>
      <c r="I184" s="121">
        <f>'6'!I31</f>
        <v>2566.7999999999997</v>
      </c>
    </row>
    <row r="185" spans="1:9" x14ac:dyDescent="0.2">
      <c r="A185" s="81" t="s">
        <v>74</v>
      </c>
      <c r="B185" s="131"/>
      <c r="C185" s="151" t="s">
        <v>79</v>
      </c>
      <c r="D185" s="115" t="s">
        <v>35</v>
      </c>
      <c r="E185" s="115" t="s">
        <v>38</v>
      </c>
      <c r="F185" s="115" t="s">
        <v>183</v>
      </c>
      <c r="G185" s="121">
        <f>'6'!G32</f>
        <v>2.5</v>
      </c>
      <c r="H185" s="121">
        <f>'6'!H32</f>
        <v>0</v>
      </c>
      <c r="I185" s="121">
        <f>'6'!I32</f>
        <v>0</v>
      </c>
    </row>
    <row r="186" spans="1:9" x14ac:dyDescent="0.2">
      <c r="A186" s="80" t="s">
        <v>60</v>
      </c>
      <c r="B186" s="131"/>
      <c r="C186" s="50" t="s">
        <v>85</v>
      </c>
      <c r="D186" s="115" t="s">
        <v>35</v>
      </c>
      <c r="E186" s="115" t="s">
        <v>38</v>
      </c>
      <c r="F186" s="115"/>
      <c r="G186" s="121">
        <f>G187</f>
        <v>111.4</v>
      </c>
      <c r="H186" s="121"/>
      <c r="I186" s="121"/>
    </row>
    <row r="187" spans="1:9" x14ac:dyDescent="0.2">
      <c r="A187" s="80" t="s">
        <v>73</v>
      </c>
      <c r="B187" s="131"/>
      <c r="C187" s="50" t="s">
        <v>86</v>
      </c>
      <c r="D187" s="115" t="s">
        <v>35</v>
      </c>
      <c r="E187" s="115" t="s">
        <v>38</v>
      </c>
      <c r="F187" s="115"/>
      <c r="G187" s="121">
        <f>G188</f>
        <v>111.4</v>
      </c>
      <c r="H187" s="121"/>
      <c r="I187" s="121"/>
    </row>
    <row r="188" spans="1:9" x14ac:dyDescent="0.2">
      <c r="A188" s="80" t="s">
        <v>73</v>
      </c>
      <c r="B188" s="131"/>
      <c r="C188" s="50" t="s">
        <v>102</v>
      </c>
      <c r="D188" s="115" t="s">
        <v>35</v>
      </c>
      <c r="E188" s="115" t="s">
        <v>38</v>
      </c>
      <c r="F188" s="115"/>
      <c r="G188" s="121">
        <f>G189</f>
        <v>111.4</v>
      </c>
      <c r="H188" s="121"/>
      <c r="I188" s="121"/>
    </row>
    <row r="189" spans="1:9" ht="51" x14ac:dyDescent="0.2">
      <c r="A189" s="81" t="s">
        <v>316</v>
      </c>
      <c r="B189" s="131"/>
      <c r="C189" s="53" t="s">
        <v>315</v>
      </c>
      <c r="D189" s="115" t="s">
        <v>35</v>
      </c>
      <c r="E189" s="115" t="s">
        <v>38</v>
      </c>
      <c r="F189" s="115"/>
      <c r="G189" s="121">
        <f>G190</f>
        <v>111.4</v>
      </c>
      <c r="H189" s="121"/>
      <c r="I189" s="121"/>
    </row>
    <row r="190" spans="1:9" ht="51" x14ac:dyDescent="0.2">
      <c r="A190" s="81" t="s">
        <v>316</v>
      </c>
      <c r="B190" s="131"/>
      <c r="C190" s="53" t="s">
        <v>315</v>
      </c>
      <c r="D190" s="115" t="s">
        <v>35</v>
      </c>
      <c r="E190" s="115" t="s">
        <v>38</v>
      </c>
      <c r="F190" s="114">
        <v>120</v>
      </c>
      <c r="G190" s="121">
        <f>'6'!G36</f>
        <v>111.4</v>
      </c>
      <c r="H190" s="121"/>
      <c r="I190" s="121"/>
    </row>
    <row r="191" spans="1:9" x14ac:dyDescent="0.2">
      <c r="A191" s="81"/>
      <c r="B191" s="131"/>
      <c r="C191" s="151"/>
      <c r="D191" s="115"/>
      <c r="E191" s="115"/>
      <c r="F191" s="115"/>
      <c r="G191" s="121"/>
      <c r="H191" s="121"/>
      <c r="I191" s="121"/>
    </row>
    <row r="192" spans="1:9" x14ac:dyDescent="0.2">
      <c r="A192" s="81"/>
      <c r="B192" s="131"/>
      <c r="C192" s="151"/>
      <c r="D192" s="115"/>
      <c r="E192" s="115"/>
      <c r="F192" s="115"/>
      <c r="G192" s="121"/>
      <c r="H192" s="121"/>
      <c r="I192" s="121"/>
    </row>
    <row r="193" spans="1:9" ht="14.25" x14ac:dyDescent="0.2">
      <c r="A193" s="83" t="s">
        <v>18</v>
      </c>
      <c r="B193" s="111"/>
      <c r="C193" s="147"/>
      <c r="D193" s="140" t="s">
        <v>35</v>
      </c>
      <c r="E193" s="140" t="s">
        <v>39</v>
      </c>
      <c r="F193" s="106"/>
      <c r="G193" s="108">
        <f t="shared" ref="G193:I197" si="17">G194</f>
        <v>100</v>
      </c>
      <c r="H193" s="108">
        <f t="shared" si="17"/>
        <v>100</v>
      </c>
      <c r="I193" s="108">
        <f t="shared" si="17"/>
        <v>100</v>
      </c>
    </row>
    <row r="194" spans="1:9" x14ac:dyDescent="0.2">
      <c r="A194" s="80" t="s">
        <v>60</v>
      </c>
      <c r="B194" s="111"/>
      <c r="C194" s="150" t="s">
        <v>85</v>
      </c>
      <c r="D194" s="132" t="s">
        <v>35</v>
      </c>
      <c r="E194" s="132" t="s">
        <v>39</v>
      </c>
      <c r="F194" s="111"/>
      <c r="G194" s="110">
        <f t="shared" si="17"/>
        <v>100</v>
      </c>
      <c r="H194" s="110">
        <f t="shared" si="17"/>
        <v>100</v>
      </c>
      <c r="I194" s="110">
        <f t="shared" si="17"/>
        <v>100</v>
      </c>
    </row>
    <row r="195" spans="1:9" x14ac:dyDescent="0.2">
      <c r="A195" s="80" t="s">
        <v>73</v>
      </c>
      <c r="B195" s="111"/>
      <c r="C195" s="150" t="s">
        <v>86</v>
      </c>
      <c r="D195" s="132" t="s">
        <v>35</v>
      </c>
      <c r="E195" s="132" t="s">
        <v>39</v>
      </c>
      <c r="F195" s="111" t="s">
        <v>15</v>
      </c>
      <c r="G195" s="110">
        <f t="shared" si="17"/>
        <v>100</v>
      </c>
      <c r="H195" s="110">
        <f t="shared" si="17"/>
        <v>100</v>
      </c>
      <c r="I195" s="110">
        <f t="shared" si="17"/>
        <v>100</v>
      </c>
    </row>
    <row r="196" spans="1:9" x14ac:dyDescent="0.2">
      <c r="A196" s="80" t="s">
        <v>73</v>
      </c>
      <c r="B196" s="111"/>
      <c r="C196" s="150" t="s">
        <v>102</v>
      </c>
      <c r="D196" s="132" t="s">
        <v>35</v>
      </c>
      <c r="E196" s="132" t="s">
        <v>39</v>
      </c>
      <c r="F196" s="111"/>
      <c r="G196" s="110">
        <f t="shared" si="17"/>
        <v>100</v>
      </c>
      <c r="H196" s="110">
        <f t="shared" si="17"/>
        <v>100</v>
      </c>
      <c r="I196" s="110">
        <f t="shared" si="17"/>
        <v>100</v>
      </c>
    </row>
    <row r="197" spans="1:9" x14ac:dyDescent="0.2">
      <c r="A197" s="80" t="s">
        <v>61</v>
      </c>
      <c r="B197" s="111"/>
      <c r="C197" s="151" t="s">
        <v>87</v>
      </c>
      <c r="D197" s="132" t="s">
        <v>35</v>
      </c>
      <c r="E197" s="132" t="s">
        <v>39</v>
      </c>
      <c r="F197" s="132" t="s">
        <v>15</v>
      </c>
      <c r="G197" s="110">
        <f t="shared" si="17"/>
        <v>100</v>
      </c>
      <c r="H197" s="110">
        <f t="shared" si="17"/>
        <v>100</v>
      </c>
      <c r="I197" s="110">
        <f t="shared" si="17"/>
        <v>100</v>
      </c>
    </row>
    <row r="198" spans="1:9" x14ac:dyDescent="0.2">
      <c r="A198" s="80" t="s">
        <v>61</v>
      </c>
      <c r="B198" s="111"/>
      <c r="C198" s="151" t="s">
        <v>87</v>
      </c>
      <c r="D198" s="132" t="s">
        <v>35</v>
      </c>
      <c r="E198" s="132" t="s">
        <v>39</v>
      </c>
      <c r="F198" s="132" t="s">
        <v>62</v>
      </c>
      <c r="G198" s="110">
        <f>'6'!G43</f>
        <v>100</v>
      </c>
      <c r="H198" s="110">
        <f>'6'!H43</f>
        <v>100</v>
      </c>
      <c r="I198" s="110">
        <f>'6'!I43</f>
        <v>100</v>
      </c>
    </row>
    <row r="199" spans="1:9" hidden="1" x14ac:dyDescent="0.2">
      <c r="A199" s="83" t="s">
        <v>51</v>
      </c>
      <c r="B199" s="111"/>
      <c r="C199" s="151"/>
      <c r="D199" s="132"/>
      <c r="E199" s="132"/>
      <c r="F199" s="132"/>
      <c r="G199" s="96">
        <f t="shared" ref="G199:I203" si="18">G200</f>
        <v>100</v>
      </c>
      <c r="H199" s="96">
        <f t="shared" si="18"/>
        <v>0</v>
      </c>
      <c r="I199" s="96">
        <f t="shared" si="18"/>
        <v>0</v>
      </c>
    </row>
    <row r="200" spans="1:9" hidden="1" x14ac:dyDescent="0.2">
      <c r="A200" s="80" t="s">
        <v>60</v>
      </c>
      <c r="B200" s="111"/>
      <c r="C200" s="150" t="s">
        <v>85</v>
      </c>
      <c r="D200" s="132" t="s">
        <v>35</v>
      </c>
      <c r="E200" s="132" t="s">
        <v>52</v>
      </c>
      <c r="F200" s="132"/>
      <c r="G200" s="110">
        <f t="shared" si="18"/>
        <v>100</v>
      </c>
      <c r="H200" s="110">
        <f t="shared" si="18"/>
        <v>0</v>
      </c>
      <c r="I200" s="110">
        <f t="shared" si="18"/>
        <v>0</v>
      </c>
    </row>
    <row r="201" spans="1:9" hidden="1" x14ac:dyDescent="0.2">
      <c r="A201" s="80" t="s">
        <v>73</v>
      </c>
      <c r="B201" s="111"/>
      <c r="C201" s="150" t="s">
        <v>86</v>
      </c>
      <c r="D201" s="132" t="s">
        <v>35</v>
      </c>
      <c r="E201" s="132" t="s">
        <v>52</v>
      </c>
      <c r="F201" s="132"/>
      <c r="G201" s="110">
        <f t="shared" si="18"/>
        <v>100</v>
      </c>
      <c r="H201" s="110">
        <f t="shared" si="18"/>
        <v>0</v>
      </c>
      <c r="I201" s="110">
        <f t="shared" si="18"/>
        <v>0</v>
      </c>
    </row>
    <row r="202" spans="1:9" hidden="1" x14ac:dyDescent="0.2">
      <c r="A202" s="80" t="s">
        <v>73</v>
      </c>
      <c r="B202" s="111"/>
      <c r="C202" s="150" t="s">
        <v>102</v>
      </c>
      <c r="D202" s="132" t="s">
        <v>35</v>
      </c>
      <c r="E202" s="132" t="s">
        <v>52</v>
      </c>
      <c r="F202" s="132"/>
      <c r="G202" s="110">
        <f t="shared" si="18"/>
        <v>100</v>
      </c>
      <c r="H202" s="110">
        <f t="shared" si="18"/>
        <v>0</v>
      </c>
      <c r="I202" s="110">
        <f t="shared" si="18"/>
        <v>0</v>
      </c>
    </row>
    <row r="203" spans="1:9" hidden="1" x14ac:dyDescent="0.2">
      <c r="A203" s="80" t="s">
        <v>215</v>
      </c>
      <c r="B203" s="111"/>
      <c r="C203" s="150" t="s">
        <v>214</v>
      </c>
      <c r="D203" s="132" t="s">
        <v>35</v>
      </c>
      <c r="E203" s="132" t="s">
        <v>52</v>
      </c>
      <c r="F203" s="132"/>
      <c r="G203" s="110">
        <f t="shared" si="18"/>
        <v>100</v>
      </c>
      <c r="H203" s="110">
        <f t="shared" si="18"/>
        <v>0</v>
      </c>
      <c r="I203" s="110">
        <f t="shared" si="18"/>
        <v>0</v>
      </c>
    </row>
    <row r="204" spans="1:9" ht="25.5" hidden="1" x14ac:dyDescent="0.2">
      <c r="A204" s="78" t="s">
        <v>75</v>
      </c>
      <c r="B204" s="111"/>
      <c r="C204" s="150" t="s">
        <v>214</v>
      </c>
      <c r="D204" s="132" t="s">
        <v>35</v>
      </c>
      <c r="E204" s="132" t="s">
        <v>52</v>
      </c>
      <c r="F204" s="132" t="s">
        <v>76</v>
      </c>
      <c r="G204" s="110">
        <f>'6'!G49</f>
        <v>100</v>
      </c>
      <c r="H204" s="110">
        <f>'6'!H49</f>
        <v>0</v>
      </c>
      <c r="I204" s="110">
        <f>'6'!I49</f>
        <v>0</v>
      </c>
    </row>
    <row r="205" spans="1:9" ht="15.75" customHeight="1" x14ac:dyDescent="0.2">
      <c r="A205" s="76" t="s">
        <v>23</v>
      </c>
      <c r="B205" s="78"/>
      <c r="C205" s="159"/>
      <c r="D205" s="107" t="s">
        <v>35</v>
      </c>
      <c r="E205" s="107" t="s">
        <v>40</v>
      </c>
      <c r="F205" s="107"/>
      <c r="G205" s="108">
        <f t="shared" ref="G205:I207" si="19">G206</f>
        <v>4612.9000000000005</v>
      </c>
      <c r="H205" s="108">
        <f t="shared" si="19"/>
        <v>1137.9000000000001</v>
      </c>
      <c r="I205" s="108">
        <f t="shared" si="19"/>
        <v>1151.83</v>
      </c>
    </row>
    <row r="206" spans="1:9" x14ac:dyDescent="0.2">
      <c r="A206" s="80" t="s">
        <v>60</v>
      </c>
      <c r="B206" s="111"/>
      <c r="C206" s="151" t="s">
        <v>85</v>
      </c>
      <c r="D206" s="132" t="s">
        <v>35</v>
      </c>
      <c r="E206" s="132" t="s">
        <v>40</v>
      </c>
      <c r="F206" s="109"/>
      <c r="G206" s="110">
        <f t="shared" si="19"/>
        <v>4612.9000000000005</v>
      </c>
      <c r="H206" s="110">
        <f t="shared" si="19"/>
        <v>1137.9000000000001</v>
      </c>
      <c r="I206" s="110">
        <f t="shared" si="19"/>
        <v>1151.83</v>
      </c>
    </row>
    <row r="207" spans="1:9" x14ac:dyDescent="0.2">
      <c r="A207" s="80" t="s">
        <v>73</v>
      </c>
      <c r="B207" s="111"/>
      <c r="C207" s="151" t="s">
        <v>86</v>
      </c>
      <c r="D207" s="132" t="s">
        <v>35</v>
      </c>
      <c r="E207" s="132" t="s">
        <v>40</v>
      </c>
      <c r="F207" s="109"/>
      <c r="G207" s="110">
        <f t="shared" si="19"/>
        <v>4612.9000000000005</v>
      </c>
      <c r="H207" s="110">
        <f t="shared" si="19"/>
        <v>1137.9000000000001</v>
      </c>
      <c r="I207" s="110">
        <f t="shared" si="19"/>
        <v>1151.83</v>
      </c>
    </row>
    <row r="208" spans="1:9" x14ac:dyDescent="0.2">
      <c r="A208" s="80" t="s">
        <v>73</v>
      </c>
      <c r="B208" s="111"/>
      <c r="C208" s="151" t="s">
        <v>102</v>
      </c>
      <c r="D208" s="132" t="s">
        <v>35</v>
      </c>
      <c r="E208" s="132" t="s">
        <v>40</v>
      </c>
      <c r="F208" s="109"/>
      <c r="G208" s="110">
        <f>G209+G213+G215+G217+G219+G221+G223+G225+G229+G231+G227</f>
        <v>4612.9000000000005</v>
      </c>
      <c r="H208" s="110">
        <f>H209+H213+H215+H217+H219+H221+H223+H225+H229+H231+H227</f>
        <v>1137.9000000000001</v>
      </c>
      <c r="I208" s="110">
        <f>I209+I213+I215+I217+I219+I221+I223+I225+I229+I231+I227+0.03</f>
        <v>1151.83</v>
      </c>
    </row>
    <row r="209" spans="1:9" ht="25.5" x14ac:dyDescent="0.2">
      <c r="A209" s="80" t="s">
        <v>191</v>
      </c>
      <c r="B209" s="111"/>
      <c r="C209" s="151" t="s">
        <v>88</v>
      </c>
      <c r="D209" s="115" t="s">
        <v>35</v>
      </c>
      <c r="E209" s="115" t="s">
        <v>40</v>
      </c>
      <c r="F209" s="112"/>
      <c r="G209" s="110">
        <f>G210+G211+G212</f>
        <v>451.1</v>
      </c>
      <c r="H209" s="110">
        <f>H210+H211</f>
        <v>128</v>
      </c>
      <c r="I209" s="110">
        <f>I210+I211</f>
        <v>128</v>
      </c>
    </row>
    <row r="210" spans="1:9" ht="25.5" x14ac:dyDescent="0.2">
      <c r="A210" s="78" t="s">
        <v>75</v>
      </c>
      <c r="B210" s="112"/>
      <c r="C210" s="151" t="s">
        <v>88</v>
      </c>
      <c r="D210" s="115" t="s">
        <v>35</v>
      </c>
      <c r="E210" s="115" t="s">
        <v>40</v>
      </c>
      <c r="F210" s="112">
        <v>240</v>
      </c>
      <c r="G210" s="110">
        <f>'6'!G55</f>
        <v>190.6</v>
      </c>
      <c r="H210" s="110">
        <f>'6'!H55</f>
        <v>128</v>
      </c>
      <c r="I210" s="110">
        <f>'6'!I55</f>
        <v>128</v>
      </c>
    </row>
    <row r="211" spans="1:9" x14ac:dyDescent="0.2">
      <c r="A211" s="81" t="s">
        <v>321</v>
      </c>
      <c r="B211" s="112"/>
      <c r="C211" s="151" t="s">
        <v>88</v>
      </c>
      <c r="D211" s="115" t="s">
        <v>35</v>
      </c>
      <c r="E211" s="115" t="s">
        <v>40</v>
      </c>
      <c r="F211" s="112">
        <v>830</v>
      </c>
      <c r="G211" s="110">
        <f>'6'!G56</f>
        <v>87</v>
      </c>
      <c r="H211" s="110">
        <f>'6'!H56</f>
        <v>0</v>
      </c>
      <c r="I211" s="110">
        <f>'6'!I56</f>
        <v>0</v>
      </c>
    </row>
    <row r="212" spans="1:9" x14ac:dyDescent="0.2">
      <c r="A212" s="196" t="s">
        <v>74</v>
      </c>
      <c r="B212" s="199"/>
      <c r="C212" s="197" t="s">
        <v>88</v>
      </c>
      <c r="D212" s="200" t="s">
        <v>35</v>
      </c>
      <c r="E212" s="200" t="s">
        <v>40</v>
      </c>
      <c r="F212" s="199">
        <v>850</v>
      </c>
      <c r="G212" s="110">
        <f>'6'!G57</f>
        <v>173.5</v>
      </c>
      <c r="H212" s="110"/>
      <c r="I212" s="110"/>
    </row>
    <row r="213" spans="1:9" x14ac:dyDescent="0.2">
      <c r="A213" s="78" t="s">
        <v>49</v>
      </c>
      <c r="B213" s="78"/>
      <c r="C213" s="151" t="s">
        <v>89</v>
      </c>
      <c r="D213" s="109" t="s">
        <v>35</v>
      </c>
      <c r="E213" s="109" t="s">
        <v>40</v>
      </c>
      <c r="F213" s="112"/>
      <c r="G213" s="110">
        <f>G214</f>
        <v>2928</v>
      </c>
      <c r="H213" s="110">
        <f>H214</f>
        <v>200</v>
      </c>
      <c r="I213" s="110">
        <f>I214</f>
        <v>200</v>
      </c>
    </row>
    <row r="214" spans="1:9" ht="25.5" x14ac:dyDescent="0.2">
      <c r="A214" s="78" t="s">
        <v>75</v>
      </c>
      <c r="B214" s="78"/>
      <c r="C214" s="151" t="s">
        <v>89</v>
      </c>
      <c r="D214" s="109" t="s">
        <v>35</v>
      </c>
      <c r="E214" s="109" t="s">
        <v>40</v>
      </c>
      <c r="F214" s="112">
        <v>240</v>
      </c>
      <c r="G214" s="110">
        <f>'6'!G59</f>
        <v>2928</v>
      </c>
      <c r="H214" s="110">
        <f>'6'!H59</f>
        <v>200</v>
      </c>
      <c r="I214" s="110">
        <f>'6'!I59</f>
        <v>200</v>
      </c>
    </row>
    <row r="215" spans="1:9" ht="17.25" customHeight="1" x14ac:dyDescent="0.2">
      <c r="A215" s="78" t="s">
        <v>192</v>
      </c>
      <c r="B215" s="119"/>
      <c r="C215" s="151" t="s">
        <v>90</v>
      </c>
      <c r="D215" s="109" t="s">
        <v>35</v>
      </c>
      <c r="E215" s="109" t="s">
        <v>40</v>
      </c>
      <c r="F215" s="112"/>
      <c r="G215" s="110">
        <f>G216</f>
        <v>491.5</v>
      </c>
      <c r="H215" s="110">
        <f>H216</f>
        <v>100</v>
      </c>
      <c r="I215" s="110">
        <f>I216</f>
        <v>100</v>
      </c>
    </row>
    <row r="216" spans="1:9" ht="25.5" x14ac:dyDescent="0.2">
      <c r="A216" s="78" t="s">
        <v>75</v>
      </c>
      <c r="B216" s="119"/>
      <c r="C216" s="151" t="s">
        <v>90</v>
      </c>
      <c r="D216" s="109" t="s">
        <v>35</v>
      </c>
      <c r="E216" s="109" t="s">
        <v>40</v>
      </c>
      <c r="F216" s="112">
        <v>240</v>
      </c>
      <c r="G216" s="110">
        <f>'6'!G61</f>
        <v>491.5</v>
      </c>
      <c r="H216" s="110">
        <f>'6'!H61</f>
        <v>100</v>
      </c>
      <c r="I216" s="110">
        <f>'6'!I61</f>
        <v>100</v>
      </c>
    </row>
    <row r="217" spans="1:9" ht="25.5" x14ac:dyDescent="0.2">
      <c r="A217" s="78" t="s">
        <v>182</v>
      </c>
      <c r="B217" s="119"/>
      <c r="C217" s="151" t="s">
        <v>181</v>
      </c>
      <c r="D217" s="109" t="s">
        <v>35</v>
      </c>
      <c r="E217" s="109" t="s">
        <v>40</v>
      </c>
      <c r="F217" s="112"/>
      <c r="G217" s="110">
        <f>G218</f>
        <v>67.599999999999994</v>
      </c>
      <c r="H217" s="110">
        <f>H218</f>
        <v>50</v>
      </c>
      <c r="I217" s="110">
        <f>I218</f>
        <v>50</v>
      </c>
    </row>
    <row r="218" spans="1:9" ht="25.5" x14ac:dyDescent="0.2">
      <c r="A218" s="78" t="s">
        <v>75</v>
      </c>
      <c r="B218" s="78"/>
      <c r="C218" s="151" t="s">
        <v>181</v>
      </c>
      <c r="D218" s="109" t="s">
        <v>35</v>
      </c>
      <c r="E218" s="109" t="s">
        <v>40</v>
      </c>
      <c r="F218" s="112">
        <v>240</v>
      </c>
      <c r="G218" s="110">
        <f>'6'!G62</f>
        <v>67.599999999999994</v>
      </c>
      <c r="H218" s="110">
        <f>'6'!H62</f>
        <v>50</v>
      </c>
      <c r="I218" s="110">
        <f>'6'!I62</f>
        <v>50</v>
      </c>
    </row>
    <row r="219" spans="1:9" ht="13.5" hidden="1" customHeight="1" x14ac:dyDescent="0.2">
      <c r="A219" s="78" t="s">
        <v>193</v>
      </c>
      <c r="B219" s="78"/>
      <c r="C219" s="151" t="s">
        <v>91</v>
      </c>
      <c r="D219" s="109" t="s">
        <v>35</v>
      </c>
      <c r="E219" s="109" t="s">
        <v>40</v>
      </c>
      <c r="F219" s="112"/>
      <c r="G219" s="110">
        <f>G220</f>
        <v>0</v>
      </c>
      <c r="H219" s="110">
        <f>H220</f>
        <v>0</v>
      </c>
      <c r="I219" s="110">
        <f>I220</f>
        <v>0</v>
      </c>
    </row>
    <row r="220" spans="1:9" ht="30" hidden="1" customHeight="1" x14ac:dyDescent="0.2">
      <c r="A220" s="78" t="s">
        <v>75</v>
      </c>
      <c r="B220" s="78"/>
      <c r="C220" s="151" t="s">
        <v>91</v>
      </c>
      <c r="D220" s="109" t="s">
        <v>35</v>
      </c>
      <c r="E220" s="109" t="s">
        <v>40</v>
      </c>
      <c r="F220" s="112">
        <v>240</v>
      </c>
      <c r="G220" s="110">
        <f>'6'!G64</f>
        <v>0</v>
      </c>
      <c r="H220" s="110">
        <f>'6'!H64</f>
        <v>0</v>
      </c>
      <c r="I220" s="110">
        <f>'6'!I64</f>
        <v>0</v>
      </c>
    </row>
    <row r="221" spans="1:9" ht="27.6" customHeight="1" x14ac:dyDescent="0.2">
      <c r="A221" s="78" t="s">
        <v>63</v>
      </c>
      <c r="B221" s="78"/>
      <c r="C221" s="151" t="s">
        <v>92</v>
      </c>
      <c r="D221" s="109" t="s">
        <v>35</v>
      </c>
      <c r="E221" s="109" t="s">
        <v>40</v>
      </c>
      <c r="F221" s="112"/>
      <c r="G221" s="110">
        <f>G222</f>
        <v>7.8</v>
      </c>
      <c r="H221" s="110">
        <f>H222</f>
        <v>8.1</v>
      </c>
      <c r="I221" s="110">
        <f>I222</f>
        <v>8.4</v>
      </c>
    </row>
    <row r="222" spans="1:9" x14ac:dyDescent="0.2">
      <c r="A222" s="196" t="s">
        <v>74</v>
      </c>
      <c r="B222" s="194"/>
      <c r="C222" s="197" t="s">
        <v>92</v>
      </c>
      <c r="D222" s="198" t="s">
        <v>35</v>
      </c>
      <c r="E222" s="198" t="s">
        <v>40</v>
      </c>
      <c r="F222" s="199">
        <v>850</v>
      </c>
      <c r="G222" s="110">
        <f>'6'!G67</f>
        <v>7.8</v>
      </c>
      <c r="H222" s="110">
        <f>'6'!H67</f>
        <v>8.1</v>
      </c>
      <c r="I222" s="110">
        <f>'6'!I67</f>
        <v>8.4</v>
      </c>
    </row>
    <row r="223" spans="1:9" ht="25.5" x14ac:dyDescent="0.2">
      <c r="A223" s="78" t="s">
        <v>64</v>
      </c>
      <c r="B223" s="78"/>
      <c r="C223" s="151" t="s">
        <v>93</v>
      </c>
      <c r="D223" s="109" t="s">
        <v>35</v>
      </c>
      <c r="E223" s="109" t="s">
        <v>40</v>
      </c>
      <c r="F223" s="112"/>
      <c r="G223" s="110">
        <f>G224</f>
        <v>343.6</v>
      </c>
      <c r="H223" s="110">
        <f>H224</f>
        <v>406.4</v>
      </c>
      <c r="I223" s="110">
        <f>I224</f>
        <v>420</v>
      </c>
    </row>
    <row r="224" spans="1:9" ht="25.5" x14ac:dyDescent="0.2">
      <c r="A224" s="78" t="s">
        <v>75</v>
      </c>
      <c r="B224" s="78"/>
      <c r="C224" s="151" t="s">
        <v>93</v>
      </c>
      <c r="D224" s="109" t="s">
        <v>35</v>
      </c>
      <c r="E224" s="109" t="s">
        <v>40</v>
      </c>
      <c r="F224" s="112">
        <v>240</v>
      </c>
      <c r="G224" s="110">
        <f>'6'!G69</f>
        <v>343.6</v>
      </c>
      <c r="H224" s="110">
        <f>'6'!H69</f>
        <v>406.4</v>
      </c>
      <c r="I224" s="110">
        <f>'6'!I69</f>
        <v>420</v>
      </c>
    </row>
    <row r="225" spans="1:9" ht="51" x14ac:dyDescent="0.2">
      <c r="A225" s="81" t="s">
        <v>194</v>
      </c>
      <c r="B225" s="78"/>
      <c r="C225" s="151" t="s">
        <v>96</v>
      </c>
      <c r="D225" s="109" t="s">
        <v>35</v>
      </c>
      <c r="E225" s="109" t="s">
        <v>40</v>
      </c>
      <c r="F225" s="112"/>
      <c r="G225" s="110">
        <f>G226</f>
        <v>25.5</v>
      </c>
      <c r="H225" s="110">
        <f>H226</f>
        <v>25.5</v>
      </c>
      <c r="I225" s="110">
        <f>I226</f>
        <v>25.5</v>
      </c>
    </row>
    <row r="226" spans="1:9" x14ac:dyDescent="0.2">
      <c r="A226" s="78" t="s">
        <v>55</v>
      </c>
      <c r="B226" s="78"/>
      <c r="C226" s="151" t="s">
        <v>96</v>
      </c>
      <c r="D226" s="109" t="s">
        <v>35</v>
      </c>
      <c r="E226" s="109" t="s">
        <v>40</v>
      </c>
      <c r="F226" s="112">
        <v>540</v>
      </c>
      <c r="G226" s="110">
        <f>'6'!G71</f>
        <v>25.5</v>
      </c>
      <c r="H226" s="110">
        <f>'6'!H71</f>
        <v>25.5</v>
      </c>
      <c r="I226" s="110">
        <f>'6'!I71</f>
        <v>25.5</v>
      </c>
    </row>
    <row r="227" spans="1:9" x14ac:dyDescent="0.2">
      <c r="A227" s="78" t="s">
        <v>236</v>
      </c>
      <c r="B227" s="78"/>
      <c r="C227" s="151" t="s">
        <v>237</v>
      </c>
      <c r="D227" s="109" t="s">
        <v>35</v>
      </c>
      <c r="E227" s="109" t="s">
        <v>40</v>
      </c>
      <c r="F227" s="112"/>
      <c r="G227" s="110">
        <f>G228</f>
        <v>174.60000000000002</v>
      </c>
      <c r="H227" s="110">
        <f>H228</f>
        <v>209.9</v>
      </c>
      <c r="I227" s="110">
        <f>I228</f>
        <v>209.9</v>
      </c>
    </row>
    <row r="228" spans="1:9" x14ac:dyDescent="0.2">
      <c r="A228" s="78" t="s">
        <v>55</v>
      </c>
      <c r="B228" s="78"/>
      <c r="C228" s="151" t="s">
        <v>237</v>
      </c>
      <c r="D228" s="109" t="s">
        <v>35</v>
      </c>
      <c r="E228" s="109" t="s">
        <v>40</v>
      </c>
      <c r="F228" s="112">
        <v>540</v>
      </c>
      <c r="G228" s="110">
        <f>'6'!G73</f>
        <v>174.60000000000002</v>
      </c>
      <c r="H228" s="110">
        <f>'6'!H73</f>
        <v>209.9</v>
      </c>
      <c r="I228" s="110">
        <f>'6'!I73</f>
        <v>209.9</v>
      </c>
    </row>
    <row r="229" spans="1:9" x14ac:dyDescent="0.2">
      <c r="A229" s="78" t="s">
        <v>66</v>
      </c>
      <c r="B229" s="78"/>
      <c r="C229" s="151" t="s">
        <v>95</v>
      </c>
      <c r="D229" s="109" t="s">
        <v>35</v>
      </c>
      <c r="E229" s="109" t="s">
        <v>40</v>
      </c>
      <c r="F229" s="112"/>
      <c r="G229" s="110">
        <f>G230</f>
        <v>123.2</v>
      </c>
      <c r="H229" s="110">
        <f>H230</f>
        <v>10</v>
      </c>
      <c r="I229" s="110">
        <f>I230</f>
        <v>10</v>
      </c>
    </row>
    <row r="230" spans="1:9" ht="25.5" x14ac:dyDescent="0.2">
      <c r="A230" s="78" t="s">
        <v>75</v>
      </c>
      <c r="B230" s="78"/>
      <c r="C230" s="151" t="s">
        <v>95</v>
      </c>
      <c r="D230" s="109" t="s">
        <v>35</v>
      </c>
      <c r="E230" s="109" t="s">
        <v>40</v>
      </c>
      <c r="F230" s="112">
        <v>240</v>
      </c>
      <c r="G230" s="110">
        <f>'6'!G75</f>
        <v>123.2</v>
      </c>
      <c r="H230" s="110">
        <f>'6'!H75</f>
        <v>10</v>
      </c>
      <c r="I230" s="110">
        <f>'6'!I75</f>
        <v>10</v>
      </c>
    </row>
    <row r="231" spans="1:9" ht="25.5" hidden="1" x14ac:dyDescent="0.2">
      <c r="A231" s="78" t="s">
        <v>65</v>
      </c>
      <c r="B231" s="78"/>
      <c r="C231" s="151" t="s">
        <v>94</v>
      </c>
      <c r="D231" s="109" t="s">
        <v>35</v>
      </c>
      <c r="E231" s="109" t="s">
        <v>40</v>
      </c>
      <c r="F231" s="112"/>
      <c r="G231" s="110">
        <f>G232</f>
        <v>0</v>
      </c>
      <c r="H231" s="110">
        <f>H232</f>
        <v>0</v>
      </c>
      <c r="I231" s="110">
        <f>I232</f>
        <v>0</v>
      </c>
    </row>
    <row r="232" spans="1:9" ht="25.5" hidden="1" x14ac:dyDescent="0.2">
      <c r="A232" s="78" t="s">
        <v>75</v>
      </c>
      <c r="B232" s="78"/>
      <c r="C232" s="151" t="s">
        <v>94</v>
      </c>
      <c r="D232" s="109" t="s">
        <v>35</v>
      </c>
      <c r="E232" s="109" t="s">
        <v>40</v>
      </c>
      <c r="F232" s="112">
        <v>240</v>
      </c>
      <c r="G232" s="110">
        <f>'6'!G77</f>
        <v>0</v>
      </c>
      <c r="H232" s="110">
        <f>'6'!H77</f>
        <v>0</v>
      </c>
      <c r="I232" s="110">
        <f>'6'!I77</f>
        <v>0</v>
      </c>
    </row>
    <row r="233" spans="1:9" x14ac:dyDescent="0.2">
      <c r="A233" s="76" t="s">
        <v>13</v>
      </c>
      <c r="B233" s="78"/>
      <c r="C233" s="156"/>
      <c r="D233" s="94" t="s">
        <v>41</v>
      </c>
      <c r="E233" s="94" t="s">
        <v>36</v>
      </c>
      <c r="F233" s="94"/>
      <c r="G233" s="110">
        <f t="shared" ref="G233:I235" si="20">G234</f>
        <v>297.39999999999998</v>
      </c>
      <c r="H233" s="110">
        <f t="shared" si="20"/>
        <v>297.39999999999998</v>
      </c>
      <c r="I233" s="110">
        <f t="shared" si="20"/>
        <v>297.39999999999998</v>
      </c>
    </row>
    <row r="234" spans="1:9" x14ac:dyDescent="0.2">
      <c r="A234" s="78" t="s">
        <v>19</v>
      </c>
      <c r="B234" s="78"/>
      <c r="C234" s="149"/>
      <c r="D234" s="109" t="s">
        <v>41</v>
      </c>
      <c r="E234" s="109" t="s">
        <v>37</v>
      </c>
      <c r="F234" s="109"/>
      <c r="G234" s="110">
        <f t="shared" si="20"/>
        <v>297.39999999999998</v>
      </c>
      <c r="H234" s="110">
        <f t="shared" si="20"/>
        <v>297.39999999999998</v>
      </c>
      <c r="I234" s="110">
        <f t="shared" si="20"/>
        <v>297.39999999999998</v>
      </c>
    </row>
    <row r="235" spans="1:9" x14ac:dyDescent="0.2">
      <c r="A235" s="80" t="s">
        <v>60</v>
      </c>
      <c r="B235" s="78"/>
      <c r="C235" s="150" t="s">
        <v>85</v>
      </c>
      <c r="D235" s="109" t="s">
        <v>41</v>
      </c>
      <c r="E235" s="109" t="s">
        <v>37</v>
      </c>
      <c r="F235" s="109"/>
      <c r="G235" s="110">
        <f t="shared" si="20"/>
        <v>297.39999999999998</v>
      </c>
      <c r="H235" s="110">
        <f t="shared" si="20"/>
        <v>297.39999999999998</v>
      </c>
      <c r="I235" s="110">
        <f t="shared" si="20"/>
        <v>297.39999999999998</v>
      </c>
    </row>
    <row r="236" spans="1:9" x14ac:dyDescent="0.2">
      <c r="A236" s="80" t="s">
        <v>73</v>
      </c>
      <c r="B236" s="78"/>
      <c r="C236" s="150" t="s">
        <v>86</v>
      </c>
      <c r="D236" s="109" t="s">
        <v>41</v>
      </c>
      <c r="E236" s="109" t="s">
        <v>37</v>
      </c>
      <c r="F236" s="109"/>
      <c r="G236" s="110">
        <f>G237</f>
        <v>297.39999999999998</v>
      </c>
      <c r="H236" s="110">
        <f>H237</f>
        <v>297.39999999999998</v>
      </c>
      <c r="I236" s="110">
        <f>I237</f>
        <v>297.39999999999998</v>
      </c>
    </row>
    <row r="237" spans="1:9" ht="25.5" x14ac:dyDescent="0.2">
      <c r="A237" s="78" t="s">
        <v>32</v>
      </c>
      <c r="B237" s="78"/>
      <c r="C237" s="150" t="s">
        <v>97</v>
      </c>
      <c r="D237" s="109" t="s">
        <v>41</v>
      </c>
      <c r="E237" s="109" t="s">
        <v>37</v>
      </c>
      <c r="F237" s="66"/>
      <c r="G237" s="110">
        <f>SUM(G238:G239)</f>
        <v>297.39999999999998</v>
      </c>
      <c r="H237" s="110">
        <f>SUM(H238:H239)</f>
        <v>297.39999999999998</v>
      </c>
      <c r="I237" s="110">
        <f>SUM(I238:I239)</f>
        <v>297.39999999999998</v>
      </c>
    </row>
    <row r="238" spans="1:9" ht="25.5" x14ac:dyDescent="0.2">
      <c r="A238" s="79" t="s">
        <v>77</v>
      </c>
      <c r="B238" s="78"/>
      <c r="C238" s="150" t="s">
        <v>97</v>
      </c>
      <c r="D238" s="109" t="s">
        <v>41</v>
      </c>
      <c r="E238" s="109" t="s">
        <v>37</v>
      </c>
      <c r="F238" s="112">
        <v>120</v>
      </c>
      <c r="G238" s="110">
        <f>'6'!G90</f>
        <v>254.7</v>
      </c>
      <c r="H238" s="110">
        <f>'6'!H90</f>
        <v>254.7</v>
      </c>
      <c r="I238" s="110">
        <f>'6'!I90</f>
        <v>254.7</v>
      </c>
    </row>
    <row r="239" spans="1:9" ht="25.5" x14ac:dyDescent="0.2">
      <c r="A239" s="78" t="s">
        <v>75</v>
      </c>
      <c r="B239" s="78"/>
      <c r="C239" s="150" t="s">
        <v>97</v>
      </c>
      <c r="D239" s="109" t="s">
        <v>41</v>
      </c>
      <c r="E239" s="109" t="s">
        <v>37</v>
      </c>
      <c r="F239" s="112">
        <v>240</v>
      </c>
      <c r="G239" s="110">
        <f>'6'!G91</f>
        <v>42.7</v>
      </c>
      <c r="H239" s="110">
        <f>'6'!H91</f>
        <v>42.7</v>
      </c>
      <c r="I239" s="110">
        <f>'6'!I91</f>
        <v>42.7</v>
      </c>
    </row>
    <row r="240" spans="1:9" ht="28.5" x14ac:dyDescent="0.2">
      <c r="A240" s="77" t="s">
        <v>31</v>
      </c>
      <c r="B240" s="78"/>
      <c r="C240" s="150"/>
      <c r="D240" s="94" t="s">
        <v>37</v>
      </c>
      <c r="E240" s="94" t="s">
        <v>36</v>
      </c>
      <c r="F240" s="112"/>
      <c r="G240" s="110">
        <f>G241+G247</f>
        <v>86</v>
      </c>
      <c r="H240" s="110"/>
      <c r="I240" s="110"/>
    </row>
    <row r="241" spans="1:9" ht="38.25" x14ac:dyDescent="0.2">
      <c r="A241" s="76" t="s">
        <v>30</v>
      </c>
      <c r="B241" s="78"/>
      <c r="C241" s="111"/>
      <c r="D241" s="94" t="s">
        <v>37</v>
      </c>
      <c r="E241" s="94" t="s">
        <v>42</v>
      </c>
      <c r="F241" s="122"/>
      <c r="G241" s="180">
        <f>G242</f>
        <v>6</v>
      </c>
      <c r="H241" s="124">
        <f>H242</f>
        <v>0</v>
      </c>
      <c r="I241" s="124">
        <f>I242</f>
        <v>0</v>
      </c>
    </row>
    <row r="242" spans="1:9" x14ac:dyDescent="0.2">
      <c r="A242" s="78" t="s">
        <v>60</v>
      </c>
      <c r="B242" s="78"/>
      <c r="C242" s="124" t="s">
        <v>85</v>
      </c>
      <c r="D242" s="109" t="s">
        <v>37</v>
      </c>
      <c r="E242" s="109" t="s">
        <v>42</v>
      </c>
      <c r="F242" s="124"/>
      <c r="G242" s="124">
        <f>G243</f>
        <v>6</v>
      </c>
      <c r="H242" s="110"/>
      <c r="I242" s="110"/>
    </row>
    <row r="243" spans="1:9" x14ac:dyDescent="0.2">
      <c r="A243" s="78" t="s">
        <v>73</v>
      </c>
      <c r="B243" s="78"/>
      <c r="C243" s="124" t="s">
        <v>86</v>
      </c>
      <c r="D243" s="109" t="s">
        <v>37</v>
      </c>
      <c r="E243" s="109" t="s">
        <v>42</v>
      </c>
      <c r="F243" s="124"/>
      <c r="G243" s="124">
        <f>G244</f>
        <v>6</v>
      </c>
      <c r="H243" s="110"/>
      <c r="I243" s="110"/>
    </row>
    <row r="244" spans="1:9" x14ac:dyDescent="0.2">
      <c r="A244" s="78" t="s">
        <v>73</v>
      </c>
      <c r="B244" s="78"/>
      <c r="C244" s="124" t="s">
        <v>102</v>
      </c>
      <c r="D244" s="109" t="s">
        <v>37</v>
      </c>
      <c r="E244" s="109" t="s">
        <v>42</v>
      </c>
      <c r="F244" s="124"/>
      <c r="G244" s="124">
        <f>G245</f>
        <v>6</v>
      </c>
      <c r="H244" s="110"/>
      <c r="I244" s="110"/>
    </row>
    <row r="245" spans="1:9" x14ac:dyDescent="0.2">
      <c r="A245" s="80" t="s">
        <v>156</v>
      </c>
      <c r="B245" s="78"/>
      <c r="C245" s="124" t="s">
        <v>307</v>
      </c>
      <c r="D245" s="109" t="s">
        <v>37</v>
      </c>
      <c r="E245" s="109" t="s">
        <v>42</v>
      </c>
      <c r="F245" s="124"/>
      <c r="G245" s="124">
        <f>G246</f>
        <v>6</v>
      </c>
      <c r="H245" s="110"/>
      <c r="I245" s="110"/>
    </row>
    <row r="246" spans="1:9" x14ac:dyDescent="0.2">
      <c r="A246" s="81" t="s">
        <v>74</v>
      </c>
      <c r="B246" s="78"/>
      <c r="C246" s="124" t="s">
        <v>307</v>
      </c>
      <c r="D246" s="109" t="s">
        <v>37</v>
      </c>
      <c r="E246" s="109" t="s">
        <v>42</v>
      </c>
      <c r="F246" s="124">
        <v>850</v>
      </c>
      <c r="G246" s="124">
        <f>'6'!G103</f>
        <v>6</v>
      </c>
      <c r="H246" s="110"/>
      <c r="I246" s="110"/>
    </row>
    <row r="247" spans="1:9" x14ac:dyDescent="0.2">
      <c r="A247" s="189" t="s">
        <v>311</v>
      </c>
      <c r="B247" s="78"/>
      <c r="C247" s="111"/>
      <c r="D247" s="94" t="s">
        <v>37</v>
      </c>
      <c r="E247" s="94" t="s">
        <v>46</v>
      </c>
      <c r="F247" s="122"/>
      <c r="G247" s="180">
        <f>G248</f>
        <v>80</v>
      </c>
      <c r="H247" s="124">
        <f>H248</f>
        <v>0</v>
      </c>
      <c r="I247" s="124">
        <f>I248</f>
        <v>0</v>
      </c>
    </row>
    <row r="248" spans="1:9" x14ac:dyDescent="0.2">
      <c r="A248" s="78" t="s">
        <v>60</v>
      </c>
      <c r="B248" s="78"/>
      <c r="C248" s="124" t="s">
        <v>85</v>
      </c>
      <c r="D248" s="109" t="s">
        <v>37</v>
      </c>
      <c r="E248" s="109" t="s">
        <v>46</v>
      </c>
      <c r="F248" s="124"/>
      <c r="G248" s="124">
        <f>G249</f>
        <v>80</v>
      </c>
      <c r="H248" s="110"/>
      <c r="I248" s="110"/>
    </row>
    <row r="249" spans="1:9" x14ac:dyDescent="0.2">
      <c r="A249" s="78" t="s">
        <v>73</v>
      </c>
      <c r="B249" s="78"/>
      <c r="C249" s="124" t="s">
        <v>86</v>
      </c>
      <c r="D249" s="109" t="s">
        <v>37</v>
      </c>
      <c r="E249" s="109" t="s">
        <v>46</v>
      </c>
      <c r="F249" s="124"/>
      <c r="G249" s="124">
        <f>G250</f>
        <v>80</v>
      </c>
      <c r="H249" s="110"/>
      <c r="I249" s="110"/>
    </row>
    <row r="250" spans="1:9" x14ac:dyDescent="0.2">
      <c r="A250" s="78" t="s">
        <v>73</v>
      </c>
      <c r="B250" s="78"/>
      <c r="C250" s="124" t="s">
        <v>102</v>
      </c>
      <c r="D250" s="109" t="s">
        <v>37</v>
      </c>
      <c r="E250" s="109" t="s">
        <v>46</v>
      </c>
      <c r="F250" s="124"/>
      <c r="G250" s="124">
        <f>G251</f>
        <v>80</v>
      </c>
      <c r="H250" s="110"/>
      <c r="I250" s="110"/>
    </row>
    <row r="251" spans="1:9" x14ac:dyDescent="0.2">
      <c r="A251" s="80" t="s">
        <v>156</v>
      </c>
      <c r="B251" s="78"/>
      <c r="C251" s="124" t="s">
        <v>307</v>
      </c>
      <c r="D251" s="109" t="s">
        <v>37</v>
      </c>
      <c r="E251" s="109" t="s">
        <v>46</v>
      </c>
      <c r="F251" s="124"/>
      <c r="G251" s="124">
        <f>G252+G253</f>
        <v>80</v>
      </c>
      <c r="H251" s="110"/>
      <c r="I251" s="110"/>
    </row>
    <row r="252" spans="1:9" x14ac:dyDescent="0.2">
      <c r="A252" s="81" t="s">
        <v>321</v>
      </c>
      <c r="B252" s="78"/>
      <c r="C252" s="124" t="s">
        <v>307</v>
      </c>
      <c r="D252" s="109" t="s">
        <v>37</v>
      </c>
      <c r="E252" s="109" t="s">
        <v>46</v>
      </c>
      <c r="F252" s="124">
        <v>830</v>
      </c>
      <c r="G252" s="124">
        <f>'6'!G119</f>
        <v>70</v>
      </c>
      <c r="H252" s="110"/>
      <c r="I252" s="110"/>
    </row>
    <row r="253" spans="1:9" x14ac:dyDescent="0.2">
      <c r="A253" s="81" t="s">
        <v>74</v>
      </c>
      <c r="B253" s="78"/>
      <c r="C253" s="124" t="s">
        <v>307</v>
      </c>
      <c r="D253" s="109" t="s">
        <v>37</v>
      </c>
      <c r="E253" s="109" t="s">
        <v>46</v>
      </c>
      <c r="F253" s="124">
        <v>850</v>
      </c>
      <c r="G253" s="124">
        <f>'6'!G120</f>
        <v>10</v>
      </c>
      <c r="H253" s="110"/>
      <c r="I253" s="110"/>
    </row>
    <row r="254" spans="1:9" hidden="1" x14ac:dyDescent="0.2">
      <c r="A254" s="78"/>
      <c r="B254" s="78"/>
      <c r="C254" s="150"/>
      <c r="D254" s="109"/>
      <c r="E254" s="109"/>
      <c r="F254" s="112"/>
      <c r="G254" s="110"/>
      <c r="H254" s="110"/>
      <c r="I254" s="110"/>
    </row>
    <row r="255" spans="1:9" hidden="1" x14ac:dyDescent="0.2">
      <c r="A255" s="78"/>
      <c r="B255" s="78"/>
      <c r="C255" s="150"/>
      <c r="D255" s="109"/>
      <c r="E255" s="109"/>
      <c r="F255" s="112"/>
      <c r="G255" s="110"/>
      <c r="H255" s="110"/>
      <c r="I255" s="110"/>
    </row>
    <row r="256" spans="1:9" ht="25.5" x14ac:dyDescent="0.2">
      <c r="A256" s="76" t="s">
        <v>239</v>
      </c>
      <c r="B256" s="78"/>
      <c r="C256" s="154"/>
      <c r="D256" s="109" t="s">
        <v>37</v>
      </c>
      <c r="E256" s="117">
        <v>14</v>
      </c>
      <c r="F256" s="124"/>
      <c r="G256" s="124">
        <f>G257</f>
        <v>3.5</v>
      </c>
      <c r="H256" s="124">
        <f t="shared" ref="H256:I260" si="21">H257</f>
        <v>3.5</v>
      </c>
      <c r="I256" s="124">
        <f t="shared" si="21"/>
        <v>3.5</v>
      </c>
    </row>
    <row r="257" spans="1:9" x14ac:dyDescent="0.2">
      <c r="A257" s="78" t="s">
        <v>60</v>
      </c>
      <c r="B257" s="78"/>
      <c r="C257" s="154" t="s">
        <v>85</v>
      </c>
      <c r="D257" s="109" t="s">
        <v>37</v>
      </c>
      <c r="E257" s="117">
        <v>14</v>
      </c>
      <c r="F257" s="124"/>
      <c r="G257" s="124">
        <f>G258</f>
        <v>3.5</v>
      </c>
      <c r="H257" s="124">
        <f t="shared" si="21"/>
        <v>3.5</v>
      </c>
      <c r="I257" s="124">
        <f t="shared" si="21"/>
        <v>3.5</v>
      </c>
    </row>
    <row r="258" spans="1:9" x14ac:dyDescent="0.2">
      <c r="A258" s="78" t="s">
        <v>73</v>
      </c>
      <c r="B258" s="78"/>
      <c r="C258" s="154" t="s">
        <v>86</v>
      </c>
      <c r="D258" s="109" t="s">
        <v>37</v>
      </c>
      <c r="E258" s="117">
        <v>14</v>
      </c>
      <c r="F258" s="124"/>
      <c r="G258" s="124">
        <f>G259</f>
        <v>3.5</v>
      </c>
      <c r="H258" s="124">
        <f t="shared" si="21"/>
        <v>3.5</v>
      </c>
      <c r="I258" s="124">
        <f t="shared" si="21"/>
        <v>3.5</v>
      </c>
    </row>
    <row r="259" spans="1:9" x14ac:dyDescent="0.2">
      <c r="A259" s="78" t="s">
        <v>73</v>
      </c>
      <c r="B259" s="78"/>
      <c r="C259" s="154" t="s">
        <v>102</v>
      </c>
      <c r="D259" s="109" t="s">
        <v>37</v>
      </c>
      <c r="E259" s="117">
        <v>14</v>
      </c>
      <c r="F259" s="124"/>
      <c r="G259" s="124">
        <f>G260</f>
        <v>3.5</v>
      </c>
      <c r="H259" s="124">
        <f t="shared" si="21"/>
        <v>3.5</v>
      </c>
      <c r="I259" s="124">
        <f t="shared" si="21"/>
        <v>3.5</v>
      </c>
    </row>
    <row r="260" spans="1:9" ht="38.25" x14ac:dyDescent="0.2">
      <c r="A260" s="78" t="s">
        <v>240</v>
      </c>
      <c r="B260" s="78"/>
      <c r="C260" s="154" t="s">
        <v>241</v>
      </c>
      <c r="D260" s="109" t="s">
        <v>37</v>
      </c>
      <c r="E260" s="117">
        <v>14</v>
      </c>
      <c r="F260" s="124"/>
      <c r="G260" s="124">
        <f>G261</f>
        <v>3.5</v>
      </c>
      <c r="H260" s="124">
        <f t="shared" si="21"/>
        <v>3.5</v>
      </c>
      <c r="I260" s="124">
        <f t="shared" si="21"/>
        <v>3.5</v>
      </c>
    </row>
    <row r="261" spans="1:9" ht="25.5" x14ac:dyDescent="0.2">
      <c r="A261" s="78" t="s">
        <v>75</v>
      </c>
      <c r="B261" s="78"/>
      <c r="C261" s="154" t="s">
        <v>241</v>
      </c>
      <c r="D261" s="109" t="s">
        <v>37</v>
      </c>
      <c r="E261" s="117">
        <v>14</v>
      </c>
      <c r="F261" s="124">
        <v>240</v>
      </c>
      <c r="G261" s="124">
        <v>3.5</v>
      </c>
      <c r="H261" s="124">
        <v>3.5</v>
      </c>
      <c r="I261" s="124">
        <v>3.5</v>
      </c>
    </row>
    <row r="262" spans="1:9" ht="15.75" x14ac:dyDescent="0.25">
      <c r="A262" s="3" t="s">
        <v>67</v>
      </c>
      <c r="B262" s="78"/>
      <c r="C262" s="124"/>
      <c r="D262" s="94" t="s">
        <v>38</v>
      </c>
      <c r="E262" s="94" t="s">
        <v>42</v>
      </c>
      <c r="F262" s="142"/>
      <c r="G262" s="180">
        <f>G263</f>
        <v>9730</v>
      </c>
      <c r="H262" s="124"/>
      <c r="I262" s="124"/>
    </row>
    <row r="263" spans="1:9" x14ac:dyDescent="0.2">
      <c r="A263" s="80" t="s">
        <v>60</v>
      </c>
      <c r="B263" s="78"/>
      <c r="C263" s="179" t="s">
        <v>85</v>
      </c>
      <c r="D263" s="109" t="s">
        <v>38</v>
      </c>
      <c r="E263" s="109" t="s">
        <v>42</v>
      </c>
      <c r="F263" s="124"/>
      <c r="G263" s="124">
        <f>G264</f>
        <v>9730</v>
      </c>
      <c r="H263" s="124"/>
      <c r="I263" s="124"/>
    </row>
    <row r="264" spans="1:9" x14ac:dyDescent="0.2">
      <c r="A264" s="80" t="s">
        <v>60</v>
      </c>
      <c r="B264" s="78"/>
      <c r="C264" s="112" t="s">
        <v>86</v>
      </c>
      <c r="D264" s="109" t="s">
        <v>38</v>
      </c>
      <c r="E264" s="109" t="s">
        <v>42</v>
      </c>
      <c r="F264" s="124"/>
      <c r="G264" s="124">
        <f>G265</f>
        <v>9730</v>
      </c>
      <c r="H264" s="124"/>
      <c r="I264" s="124"/>
    </row>
    <row r="265" spans="1:9" x14ac:dyDescent="0.2">
      <c r="A265" s="80" t="s">
        <v>60</v>
      </c>
      <c r="B265" s="78"/>
      <c r="C265" s="112" t="s">
        <v>102</v>
      </c>
      <c r="D265" s="109" t="s">
        <v>38</v>
      </c>
      <c r="E265" s="109" t="s">
        <v>42</v>
      </c>
      <c r="F265" s="124"/>
      <c r="G265" s="124">
        <f>G266</f>
        <v>9730</v>
      </c>
      <c r="H265" s="124"/>
      <c r="I265" s="124"/>
    </row>
    <row r="266" spans="1:9" ht="25.5" x14ac:dyDescent="0.2">
      <c r="A266" s="80" t="s">
        <v>289</v>
      </c>
      <c r="B266" s="78"/>
      <c r="C266" s="112" t="s">
        <v>290</v>
      </c>
      <c r="D266" s="109" t="s">
        <v>38</v>
      </c>
      <c r="E266" s="109" t="s">
        <v>42</v>
      </c>
      <c r="F266" s="124"/>
      <c r="G266" s="124">
        <f>G267</f>
        <v>9730</v>
      </c>
      <c r="H266" s="124"/>
      <c r="I266" s="124"/>
    </row>
    <row r="267" spans="1:9" ht="25.5" x14ac:dyDescent="0.2">
      <c r="A267" s="78" t="s">
        <v>75</v>
      </c>
      <c r="B267" s="78"/>
      <c r="C267" s="112" t="s">
        <v>290</v>
      </c>
      <c r="D267" s="109" t="s">
        <v>38</v>
      </c>
      <c r="E267" s="109" t="s">
        <v>42</v>
      </c>
      <c r="F267" s="124">
        <v>240</v>
      </c>
      <c r="G267" s="124">
        <f>'6'!G163</f>
        <v>9730</v>
      </c>
      <c r="H267" s="124"/>
      <c r="I267" s="124"/>
    </row>
    <row r="268" spans="1:9" x14ac:dyDescent="0.2">
      <c r="A268" s="76" t="s">
        <v>33</v>
      </c>
      <c r="B268" s="78"/>
      <c r="C268" s="149"/>
      <c r="D268" s="94" t="s">
        <v>38</v>
      </c>
      <c r="E268" s="141">
        <v>12</v>
      </c>
      <c r="F268" s="142"/>
      <c r="G268" s="96">
        <f>G269+G273</f>
        <v>3885.2999999999997</v>
      </c>
      <c r="H268" s="124"/>
      <c r="I268" s="124"/>
    </row>
    <row r="269" spans="1:9" x14ac:dyDescent="0.2">
      <c r="A269" s="80" t="s">
        <v>60</v>
      </c>
      <c r="B269" s="78"/>
      <c r="C269" s="153" t="s">
        <v>85</v>
      </c>
      <c r="D269" s="109" t="s">
        <v>38</v>
      </c>
      <c r="E269" s="117">
        <v>12</v>
      </c>
      <c r="F269" s="124"/>
      <c r="G269" s="110">
        <f>G270</f>
        <v>67.599999999999994</v>
      </c>
      <c r="H269" s="124"/>
      <c r="I269" s="124"/>
    </row>
    <row r="270" spans="1:9" x14ac:dyDescent="0.2">
      <c r="A270" s="80" t="s">
        <v>60</v>
      </c>
      <c r="B270" s="78"/>
      <c r="C270" s="150" t="s">
        <v>86</v>
      </c>
      <c r="D270" s="109" t="s">
        <v>38</v>
      </c>
      <c r="E270" s="117">
        <v>12</v>
      </c>
      <c r="F270" s="124"/>
      <c r="G270" s="110">
        <f>G271</f>
        <v>67.599999999999994</v>
      </c>
      <c r="H270" s="124"/>
      <c r="I270" s="124"/>
    </row>
    <row r="271" spans="1:9" ht="63.75" x14ac:dyDescent="0.2">
      <c r="A271" s="119" t="s">
        <v>252</v>
      </c>
      <c r="B271" s="78"/>
      <c r="C271" s="150" t="s">
        <v>251</v>
      </c>
      <c r="D271" s="109" t="s">
        <v>38</v>
      </c>
      <c r="E271" s="117">
        <v>12</v>
      </c>
      <c r="F271" s="124"/>
      <c r="G271" s="110">
        <f>SUM(G272)</f>
        <v>67.599999999999994</v>
      </c>
      <c r="H271" s="124"/>
      <c r="I271" s="124"/>
    </row>
    <row r="272" spans="1:9" x14ac:dyDescent="0.2">
      <c r="A272" s="78" t="s">
        <v>55</v>
      </c>
      <c r="B272" s="78"/>
      <c r="C272" s="150" t="s">
        <v>251</v>
      </c>
      <c r="D272" s="109" t="s">
        <v>38</v>
      </c>
      <c r="E272" s="117">
        <v>12</v>
      </c>
      <c r="F272" s="124">
        <v>540</v>
      </c>
      <c r="G272" s="110">
        <v>67.599999999999994</v>
      </c>
      <c r="H272" s="124"/>
      <c r="I272" s="124"/>
    </row>
    <row r="273" spans="1:9" ht="25.5" x14ac:dyDescent="0.2">
      <c r="A273" s="174" t="s">
        <v>289</v>
      </c>
      <c r="B273" s="78"/>
      <c r="C273" s="54" t="s">
        <v>251</v>
      </c>
      <c r="D273" s="109" t="s">
        <v>38</v>
      </c>
      <c r="E273" s="117">
        <v>12</v>
      </c>
      <c r="F273" s="124"/>
      <c r="G273" s="110">
        <f>G274</f>
        <v>3817.7</v>
      </c>
      <c r="H273" s="124"/>
      <c r="I273" s="124"/>
    </row>
    <row r="274" spans="1:9" ht="25.5" x14ac:dyDescent="0.2">
      <c r="A274" s="78" t="s">
        <v>75</v>
      </c>
      <c r="B274" s="78"/>
      <c r="C274" s="54" t="s">
        <v>290</v>
      </c>
      <c r="D274" s="109" t="s">
        <v>38</v>
      </c>
      <c r="E274" s="117">
        <v>12</v>
      </c>
      <c r="F274" s="42" t="s">
        <v>76</v>
      </c>
      <c r="G274" s="110">
        <v>3817.7</v>
      </c>
      <c r="H274" s="124"/>
      <c r="I274" s="124"/>
    </row>
    <row r="275" spans="1:9" ht="14.25" x14ac:dyDescent="0.2">
      <c r="A275" s="76" t="s">
        <v>7</v>
      </c>
      <c r="B275" s="95">
        <v>911</v>
      </c>
      <c r="C275" s="156"/>
      <c r="D275" s="94" t="s">
        <v>44</v>
      </c>
      <c r="E275" s="94" t="s">
        <v>36</v>
      </c>
      <c r="F275" s="112"/>
      <c r="G275" s="108">
        <f>G276+G303+G305</f>
        <v>942.4</v>
      </c>
      <c r="H275" s="108">
        <f>H276</f>
        <v>335.5</v>
      </c>
      <c r="I275" s="108">
        <f>I276</f>
        <v>335.5</v>
      </c>
    </row>
    <row r="276" spans="1:9" ht="13.5" x14ac:dyDescent="0.25">
      <c r="A276" s="78" t="s">
        <v>21</v>
      </c>
      <c r="B276" s="124"/>
      <c r="C276" s="149"/>
      <c r="D276" s="125" t="s">
        <v>44</v>
      </c>
      <c r="E276" s="125" t="s">
        <v>35</v>
      </c>
      <c r="F276" s="112"/>
      <c r="G276" s="110">
        <f t="shared" ref="G276:I278" si="22">G277</f>
        <v>397.4</v>
      </c>
      <c r="H276" s="110">
        <f t="shared" si="22"/>
        <v>335.5</v>
      </c>
      <c r="I276" s="110">
        <f t="shared" si="22"/>
        <v>335.5</v>
      </c>
    </row>
    <row r="277" spans="1:9" x14ac:dyDescent="0.2">
      <c r="A277" s="80" t="s">
        <v>60</v>
      </c>
      <c r="B277" s="124"/>
      <c r="C277" s="150" t="s">
        <v>85</v>
      </c>
      <c r="D277" s="109" t="s">
        <v>44</v>
      </c>
      <c r="E277" s="109" t="s">
        <v>35</v>
      </c>
      <c r="F277" s="109"/>
      <c r="G277" s="110">
        <f t="shared" si="22"/>
        <v>397.4</v>
      </c>
      <c r="H277" s="110">
        <f t="shared" si="22"/>
        <v>335.5</v>
      </c>
      <c r="I277" s="110">
        <f t="shared" si="22"/>
        <v>335.5</v>
      </c>
    </row>
    <row r="278" spans="1:9" x14ac:dyDescent="0.2">
      <c r="A278" s="80" t="s">
        <v>148</v>
      </c>
      <c r="B278" s="124"/>
      <c r="C278" s="153" t="s">
        <v>86</v>
      </c>
      <c r="D278" s="109" t="s">
        <v>44</v>
      </c>
      <c r="E278" s="109" t="s">
        <v>35</v>
      </c>
      <c r="F278" s="109"/>
      <c r="G278" s="110">
        <f t="shared" si="22"/>
        <v>397.4</v>
      </c>
      <c r="H278" s="110">
        <f t="shared" si="22"/>
        <v>335.5</v>
      </c>
      <c r="I278" s="110">
        <f t="shared" si="22"/>
        <v>335.5</v>
      </c>
    </row>
    <row r="279" spans="1:9" x14ac:dyDescent="0.2">
      <c r="A279" s="80" t="s">
        <v>148</v>
      </c>
      <c r="B279" s="124"/>
      <c r="C279" s="153" t="s">
        <v>102</v>
      </c>
      <c r="D279" s="109" t="s">
        <v>44</v>
      </c>
      <c r="E279" s="109" t="s">
        <v>35</v>
      </c>
      <c r="F279" s="109"/>
      <c r="G279" s="110">
        <f>G280+G282+G297</f>
        <v>397.4</v>
      </c>
      <c r="H279" s="110">
        <f>H280+H282</f>
        <v>335.5</v>
      </c>
      <c r="I279" s="110">
        <f>I280+I282</f>
        <v>335.5</v>
      </c>
    </row>
    <row r="280" spans="1:9" hidden="1" x14ac:dyDescent="0.2">
      <c r="A280" s="80" t="s">
        <v>158</v>
      </c>
      <c r="B280" s="124"/>
      <c r="C280" s="153" t="s">
        <v>155</v>
      </c>
      <c r="D280" s="109" t="s">
        <v>44</v>
      </c>
      <c r="E280" s="109" t="s">
        <v>35</v>
      </c>
      <c r="F280" s="109"/>
      <c r="G280" s="110">
        <f>G281</f>
        <v>0</v>
      </c>
      <c r="H280" s="110">
        <f>H281</f>
        <v>0</v>
      </c>
      <c r="I280" s="110">
        <f>I281</f>
        <v>0</v>
      </c>
    </row>
    <row r="281" spans="1:9" ht="25.5" hidden="1" x14ac:dyDescent="0.2">
      <c r="A281" s="78" t="s">
        <v>75</v>
      </c>
      <c r="B281" s="124"/>
      <c r="C281" s="153" t="s">
        <v>155</v>
      </c>
      <c r="D281" s="109" t="s">
        <v>44</v>
      </c>
      <c r="E281" s="109" t="s">
        <v>35</v>
      </c>
      <c r="F281" s="109" t="s">
        <v>76</v>
      </c>
      <c r="G281" s="110"/>
      <c r="H281" s="110"/>
      <c r="I281" s="110"/>
    </row>
    <row r="282" spans="1:9" x14ac:dyDescent="0.2">
      <c r="A282" s="80" t="s">
        <v>201</v>
      </c>
      <c r="B282" s="124"/>
      <c r="C282" s="150" t="s">
        <v>103</v>
      </c>
      <c r="D282" s="109" t="s">
        <v>44</v>
      </c>
      <c r="E282" s="109" t="s">
        <v>35</v>
      </c>
      <c r="F282" s="109"/>
      <c r="G282" s="110">
        <f>G283</f>
        <v>397.4</v>
      </c>
      <c r="H282" s="110">
        <f>H283</f>
        <v>335.5</v>
      </c>
      <c r="I282" s="110">
        <f>I283</f>
        <v>335.5</v>
      </c>
    </row>
    <row r="283" spans="1:9" ht="27" customHeight="1" x14ac:dyDescent="0.2">
      <c r="A283" s="78" t="s">
        <v>75</v>
      </c>
      <c r="B283" s="78"/>
      <c r="C283" s="150" t="s">
        <v>103</v>
      </c>
      <c r="D283" s="109" t="s">
        <v>44</v>
      </c>
      <c r="E283" s="109" t="s">
        <v>35</v>
      </c>
      <c r="F283" s="109" t="s">
        <v>76</v>
      </c>
      <c r="G283" s="110">
        <f>'6'!G188</f>
        <v>397.4</v>
      </c>
      <c r="H283" s="110">
        <f>'6'!H188</f>
        <v>335.5</v>
      </c>
      <c r="I283" s="110">
        <f>'6'!I188</f>
        <v>335.5</v>
      </c>
    </row>
    <row r="284" spans="1:9" hidden="1" x14ac:dyDescent="0.2">
      <c r="A284" s="76" t="s">
        <v>14</v>
      </c>
      <c r="B284" s="78"/>
      <c r="C284" s="153"/>
      <c r="D284" s="94" t="s">
        <v>45</v>
      </c>
      <c r="E284" s="94" t="s">
        <v>36</v>
      </c>
      <c r="F284" s="109"/>
      <c r="G284" s="110">
        <f t="shared" ref="G284:G289" si="23">G285</f>
        <v>0</v>
      </c>
      <c r="H284" s="110">
        <f t="shared" ref="H284:H289" si="24">H285</f>
        <v>0</v>
      </c>
      <c r="I284" s="110">
        <f t="shared" ref="I284:I289" si="25">I285</f>
        <v>0</v>
      </c>
    </row>
    <row r="285" spans="1:9" hidden="1" x14ac:dyDescent="0.2">
      <c r="A285" s="78" t="s">
        <v>12</v>
      </c>
      <c r="B285" s="78"/>
      <c r="C285" s="153"/>
      <c r="D285" s="109" t="s">
        <v>45</v>
      </c>
      <c r="E285" s="109" t="s">
        <v>35</v>
      </c>
      <c r="F285" s="109"/>
      <c r="G285" s="110">
        <f t="shared" si="23"/>
        <v>0</v>
      </c>
      <c r="H285" s="110">
        <f t="shared" si="24"/>
        <v>0</v>
      </c>
      <c r="I285" s="110">
        <f t="shared" si="25"/>
        <v>0</v>
      </c>
    </row>
    <row r="286" spans="1:9" hidden="1" x14ac:dyDescent="0.2">
      <c r="A286" s="80" t="s">
        <v>60</v>
      </c>
      <c r="B286" s="78"/>
      <c r="C286" s="150" t="s">
        <v>85</v>
      </c>
      <c r="D286" s="109" t="s">
        <v>45</v>
      </c>
      <c r="E286" s="109" t="s">
        <v>35</v>
      </c>
      <c r="F286" s="109"/>
      <c r="G286" s="110">
        <f t="shared" si="23"/>
        <v>0</v>
      </c>
      <c r="H286" s="110">
        <f t="shared" si="24"/>
        <v>0</v>
      </c>
      <c r="I286" s="110">
        <f t="shared" si="25"/>
        <v>0</v>
      </c>
    </row>
    <row r="287" spans="1:9" hidden="1" x14ac:dyDescent="0.2">
      <c r="A287" s="80" t="s">
        <v>148</v>
      </c>
      <c r="B287" s="78"/>
      <c r="C287" s="150" t="s">
        <v>86</v>
      </c>
      <c r="D287" s="109" t="s">
        <v>45</v>
      </c>
      <c r="E287" s="109" t="s">
        <v>35</v>
      </c>
      <c r="F287" s="109"/>
      <c r="G287" s="110">
        <f t="shared" si="23"/>
        <v>0</v>
      </c>
      <c r="H287" s="110">
        <f t="shared" si="24"/>
        <v>0</v>
      </c>
      <c r="I287" s="110">
        <f t="shared" si="25"/>
        <v>0</v>
      </c>
    </row>
    <row r="288" spans="1:9" hidden="1" x14ac:dyDescent="0.2">
      <c r="A288" s="80" t="s">
        <v>148</v>
      </c>
      <c r="B288" s="78"/>
      <c r="C288" s="150" t="s">
        <v>102</v>
      </c>
      <c r="D288" s="109" t="s">
        <v>45</v>
      </c>
      <c r="E288" s="109" t="s">
        <v>35</v>
      </c>
      <c r="F288" s="109"/>
      <c r="G288" s="110">
        <f t="shared" si="23"/>
        <v>0</v>
      </c>
      <c r="H288" s="110">
        <f t="shared" si="24"/>
        <v>0</v>
      </c>
      <c r="I288" s="110">
        <f t="shared" si="25"/>
        <v>0</v>
      </c>
    </row>
    <row r="289" spans="1:9" ht="26.25" hidden="1" customHeight="1" x14ac:dyDescent="0.2">
      <c r="A289" s="78" t="s">
        <v>234</v>
      </c>
      <c r="B289" s="78"/>
      <c r="C289" s="150" t="s">
        <v>232</v>
      </c>
      <c r="D289" s="109" t="s">
        <v>45</v>
      </c>
      <c r="E289" s="109" t="s">
        <v>35</v>
      </c>
      <c r="F289" s="109"/>
      <c r="G289" s="110">
        <f t="shared" si="23"/>
        <v>0</v>
      </c>
      <c r="H289" s="110">
        <f t="shared" si="24"/>
        <v>0</v>
      </c>
      <c r="I289" s="110">
        <f t="shared" si="25"/>
        <v>0</v>
      </c>
    </row>
    <row r="290" spans="1:9" hidden="1" x14ac:dyDescent="0.2">
      <c r="A290" s="79" t="s">
        <v>127</v>
      </c>
      <c r="B290" s="78"/>
      <c r="C290" s="150" t="s">
        <v>232</v>
      </c>
      <c r="D290" s="109" t="s">
        <v>45</v>
      </c>
      <c r="E290" s="109" t="s">
        <v>35</v>
      </c>
      <c r="F290" s="112">
        <v>110</v>
      </c>
      <c r="G290" s="110"/>
      <c r="H290" s="110"/>
      <c r="I290" s="110"/>
    </row>
    <row r="291" spans="1:9" hidden="1" x14ac:dyDescent="0.2">
      <c r="A291" s="78"/>
      <c r="B291" s="78"/>
      <c r="C291" s="153"/>
      <c r="D291" s="109"/>
      <c r="E291" s="109"/>
      <c r="F291" s="109"/>
      <c r="G291" s="110"/>
      <c r="H291" s="110"/>
      <c r="I291" s="110"/>
    </row>
    <row r="292" spans="1:9" hidden="1" x14ac:dyDescent="0.2">
      <c r="A292" s="78"/>
      <c r="B292" s="78"/>
      <c r="C292" s="153"/>
      <c r="D292" s="109"/>
      <c r="E292" s="109"/>
      <c r="F292" s="109"/>
      <c r="G292" s="110"/>
      <c r="H292" s="110"/>
      <c r="I292" s="110"/>
    </row>
    <row r="293" spans="1:9" hidden="1" x14ac:dyDescent="0.2">
      <c r="A293" s="78"/>
      <c r="B293" s="78"/>
      <c r="C293" s="153"/>
      <c r="D293" s="109"/>
      <c r="E293" s="109"/>
      <c r="F293" s="109"/>
      <c r="G293" s="110"/>
      <c r="H293" s="110"/>
      <c r="I293" s="110"/>
    </row>
    <row r="294" spans="1:9" hidden="1" x14ac:dyDescent="0.2">
      <c r="A294" s="78"/>
      <c r="B294" s="78"/>
      <c r="C294" s="153"/>
      <c r="D294" s="109"/>
      <c r="E294" s="109"/>
      <c r="F294" s="109"/>
      <c r="G294" s="110"/>
      <c r="H294" s="110"/>
      <c r="I294" s="110"/>
    </row>
    <row r="295" spans="1:9" hidden="1" x14ac:dyDescent="0.2">
      <c r="A295" s="78"/>
      <c r="B295" s="78"/>
      <c r="C295" s="153"/>
      <c r="D295" s="109"/>
      <c r="E295" s="109"/>
      <c r="F295" s="109"/>
      <c r="G295" s="110"/>
      <c r="H295" s="110"/>
      <c r="I295" s="110"/>
    </row>
    <row r="296" spans="1:9" hidden="1" x14ac:dyDescent="0.2">
      <c r="A296" s="78"/>
      <c r="B296" s="78"/>
      <c r="C296" s="153"/>
      <c r="D296" s="109"/>
      <c r="E296" s="109"/>
      <c r="F296" s="109"/>
      <c r="G296" s="110"/>
      <c r="H296" s="110"/>
      <c r="I296" s="110"/>
    </row>
    <row r="297" spans="1:9" ht="25.5" x14ac:dyDescent="0.2">
      <c r="A297" s="78" t="s">
        <v>309</v>
      </c>
      <c r="B297" s="124"/>
      <c r="C297" s="150" t="s">
        <v>308</v>
      </c>
      <c r="D297" s="109" t="s">
        <v>44</v>
      </c>
      <c r="E297" s="109" t="s">
        <v>35</v>
      </c>
      <c r="F297" s="109"/>
      <c r="G297" s="110">
        <f>G298</f>
        <v>0</v>
      </c>
      <c r="H297" s="110"/>
      <c r="I297" s="110"/>
    </row>
    <row r="298" spans="1:9" ht="25.5" x14ac:dyDescent="0.2">
      <c r="A298" s="78" t="s">
        <v>75</v>
      </c>
      <c r="B298" s="78"/>
      <c r="C298" s="150" t="s">
        <v>308</v>
      </c>
      <c r="D298" s="109" t="s">
        <v>44</v>
      </c>
      <c r="E298" s="109" t="s">
        <v>35</v>
      </c>
      <c r="F298" s="109" t="s">
        <v>76</v>
      </c>
      <c r="G298" s="110">
        <v>0</v>
      </c>
      <c r="H298" s="110"/>
      <c r="I298" s="110"/>
    </row>
    <row r="299" spans="1:9" x14ac:dyDescent="0.2">
      <c r="A299" s="76" t="s">
        <v>8</v>
      </c>
      <c r="B299" s="78"/>
      <c r="C299" s="150"/>
      <c r="D299" s="94" t="s">
        <v>44</v>
      </c>
      <c r="E299" s="94" t="s">
        <v>41</v>
      </c>
      <c r="F299" s="109"/>
      <c r="G299" s="110"/>
      <c r="H299" s="110"/>
      <c r="I299" s="110"/>
    </row>
    <row r="300" spans="1:9" x14ac:dyDescent="0.2">
      <c r="A300" s="80" t="s">
        <v>60</v>
      </c>
      <c r="B300" s="78"/>
      <c r="C300" s="111" t="s">
        <v>85</v>
      </c>
      <c r="D300" s="109" t="s">
        <v>44</v>
      </c>
      <c r="E300" s="109" t="s">
        <v>41</v>
      </c>
      <c r="F300" s="109"/>
      <c r="G300" s="110"/>
      <c r="H300" s="110"/>
      <c r="I300" s="110"/>
    </row>
    <row r="301" spans="1:9" x14ac:dyDescent="0.2">
      <c r="A301" s="80" t="s">
        <v>148</v>
      </c>
      <c r="B301" s="78"/>
      <c r="C301" s="111" t="s">
        <v>86</v>
      </c>
      <c r="D301" s="109" t="s">
        <v>44</v>
      </c>
      <c r="E301" s="109" t="s">
        <v>41</v>
      </c>
      <c r="F301" s="109"/>
      <c r="G301" s="110"/>
      <c r="H301" s="110"/>
      <c r="I301" s="110"/>
    </row>
    <row r="302" spans="1:9" x14ac:dyDescent="0.2">
      <c r="A302" s="80" t="s">
        <v>148</v>
      </c>
      <c r="B302" s="78"/>
      <c r="C302" s="112" t="s">
        <v>102</v>
      </c>
      <c r="D302" s="109" t="s">
        <v>44</v>
      </c>
      <c r="E302" s="109" t="s">
        <v>41</v>
      </c>
      <c r="F302" s="109"/>
      <c r="G302" s="110"/>
      <c r="H302" s="110"/>
      <c r="I302" s="110"/>
    </row>
    <row r="303" spans="1:9" ht="25.5" x14ac:dyDescent="0.2">
      <c r="A303" s="78" t="s">
        <v>309</v>
      </c>
      <c r="B303" s="78"/>
      <c r="C303" s="112" t="s">
        <v>308</v>
      </c>
      <c r="D303" s="109" t="s">
        <v>44</v>
      </c>
      <c r="E303" s="109" t="s">
        <v>41</v>
      </c>
      <c r="F303" s="109"/>
      <c r="G303" s="110">
        <f>G304</f>
        <v>295</v>
      </c>
      <c r="H303" s="110"/>
      <c r="I303" s="110"/>
    </row>
    <row r="304" spans="1:9" ht="25.5" x14ac:dyDescent="0.2">
      <c r="A304" s="78" t="s">
        <v>75</v>
      </c>
      <c r="B304" s="78"/>
      <c r="C304" s="112" t="s">
        <v>308</v>
      </c>
      <c r="D304" s="109" t="s">
        <v>44</v>
      </c>
      <c r="E304" s="109" t="s">
        <v>41</v>
      </c>
      <c r="F304" s="109" t="s">
        <v>76</v>
      </c>
      <c r="G304" s="110">
        <f>'6'!G209</f>
        <v>295</v>
      </c>
      <c r="H304" s="110"/>
      <c r="I304" s="110"/>
    </row>
    <row r="305" spans="1:9" x14ac:dyDescent="0.2">
      <c r="A305" s="76" t="s">
        <v>216</v>
      </c>
      <c r="B305" s="40"/>
      <c r="C305" s="62"/>
      <c r="D305" s="62" t="s">
        <v>44</v>
      </c>
      <c r="E305" s="94" t="s">
        <v>44</v>
      </c>
      <c r="F305" s="109"/>
      <c r="G305" s="96">
        <f>G306</f>
        <v>250</v>
      </c>
      <c r="H305" s="110"/>
      <c r="I305" s="110"/>
    </row>
    <row r="306" spans="1:9" x14ac:dyDescent="0.2">
      <c r="A306" s="80" t="s">
        <v>60</v>
      </c>
      <c r="B306" s="78"/>
      <c r="C306" s="150" t="s">
        <v>85</v>
      </c>
      <c r="D306" s="109" t="s">
        <v>44</v>
      </c>
      <c r="E306" s="109" t="s">
        <v>44</v>
      </c>
      <c r="F306" s="109"/>
      <c r="G306" s="110">
        <f>G307</f>
        <v>250</v>
      </c>
      <c r="H306" s="110"/>
      <c r="I306" s="110"/>
    </row>
    <row r="307" spans="1:9" x14ac:dyDescent="0.2">
      <c r="A307" s="80" t="s">
        <v>148</v>
      </c>
      <c r="B307" s="78"/>
      <c r="C307" s="153" t="s">
        <v>86</v>
      </c>
      <c r="D307" s="109" t="s">
        <v>44</v>
      </c>
      <c r="E307" s="109" t="s">
        <v>44</v>
      </c>
      <c r="F307" s="109"/>
      <c r="G307" s="110">
        <f>G308</f>
        <v>250</v>
      </c>
      <c r="H307" s="110"/>
      <c r="I307" s="110"/>
    </row>
    <row r="308" spans="1:9" x14ac:dyDescent="0.2">
      <c r="A308" s="80" t="s">
        <v>148</v>
      </c>
      <c r="B308" s="78"/>
      <c r="C308" s="153" t="s">
        <v>102</v>
      </c>
      <c r="D308" s="109" t="s">
        <v>44</v>
      </c>
      <c r="E308" s="109" t="s">
        <v>44</v>
      </c>
      <c r="F308" s="109"/>
      <c r="G308" s="110">
        <f>G309</f>
        <v>250</v>
      </c>
      <c r="H308" s="110"/>
      <c r="I308" s="110"/>
    </row>
    <row r="309" spans="1:9" ht="25.5" x14ac:dyDescent="0.2">
      <c r="A309" s="78" t="s">
        <v>309</v>
      </c>
      <c r="B309" s="78"/>
      <c r="C309" s="112" t="s">
        <v>308</v>
      </c>
      <c r="D309" s="109" t="s">
        <v>44</v>
      </c>
      <c r="E309" s="109" t="s">
        <v>44</v>
      </c>
      <c r="F309" s="109"/>
      <c r="G309" s="41">
        <f>G310</f>
        <v>250</v>
      </c>
      <c r="H309" s="110"/>
      <c r="I309" s="110"/>
    </row>
    <row r="310" spans="1:9" ht="25.5" x14ac:dyDescent="0.2">
      <c r="A310" s="78" t="s">
        <v>75</v>
      </c>
      <c r="B310" s="78"/>
      <c r="C310" s="112" t="s">
        <v>308</v>
      </c>
      <c r="D310" s="109" t="s">
        <v>44</v>
      </c>
      <c r="E310" s="109" t="s">
        <v>44</v>
      </c>
      <c r="F310" s="109" t="s">
        <v>76</v>
      </c>
      <c r="G310" s="41">
        <v>250</v>
      </c>
      <c r="H310" s="110"/>
      <c r="I310" s="110"/>
    </row>
    <row r="311" spans="1:9" ht="14.25" x14ac:dyDescent="0.2">
      <c r="A311" s="76" t="s">
        <v>14</v>
      </c>
      <c r="B311" s="78"/>
      <c r="C311" s="150"/>
      <c r="D311" s="109" t="s">
        <v>45</v>
      </c>
      <c r="E311" s="109" t="s">
        <v>36</v>
      </c>
      <c r="F311" s="109"/>
      <c r="G311" s="108">
        <f t="shared" ref="G311:G316" si="26">G312</f>
        <v>65</v>
      </c>
      <c r="H311" s="110"/>
      <c r="I311" s="110"/>
    </row>
    <row r="312" spans="1:9" x14ac:dyDescent="0.2">
      <c r="A312" s="78" t="s">
        <v>12</v>
      </c>
      <c r="B312" s="78"/>
      <c r="C312" s="150"/>
      <c r="D312" s="109" t="s">
        <v>45</v>
      </c>
      <c r="E312" s="109" t="s">
        <v>35</v>
      </c>
      <c r="F312" s="109"/>
      <c r="G312" s="110">
        <f t="shared" si="26"/>
        <v>65</v>
      </c>
      <c r="H312" s="110"/>
      <c r="I312" s="110"/>
    </row>
    <row r="313" spans="1:9" x14ac:dyDescent="0.2">
      <c r="A313" s="80" t="s">
        <v>60</v>
      </c>
      <c r="B313" s="78"/>
      <c r="C313" s="111" t="s">
        <v>85</v>
      </c>
      <c r="D313" s="109" t="s">
        <v>45</v>
      </c>
      <c r="E313" s="109" t="s">
        <v>35</v>
      </c>
      <c r="F313" s="109"/>
      <c r="G313" s="110">
        <f t="shared" si="26"/>
        <v>65</v>
      </c>
      <c r="H313" s="110"/>
      <c r="I313" s="110"/>
    </row>
    <row r="314" spans="1:9" x14ac:dyDescent="0.2">
      <c r="A314" s="80" t="s">
        <v>148</v>
      </c>
      <c r="B314" s="78"/>
      <c r="C314" s="111" t="s">
        <v>86</v>
      </c>
      <c r="D314" s="109" t="s">
        <v>45</v>
      </c>
      <c r="E314" s="109" t="s">
        <v>35</v>
      </c>
      <c r="F314" s="109"/>
      <c r="G314" s="110">
        <f t="shared" si="26"/>
        <v>65</v>
      </c>
      <c r="H314" s="110"/>
      <c r="I314" s="110"/>
    </row>
    <row r="315" spans="1:9" x14ac:dyDescent="0.2">
      <c r="A315" s="80" t="s">
        <v>148</v>
      </c>
      <c r="B315" s="78"/>
      <c r="C315" s="112" t="s">
        <v>102</v>
      </c>
      <c r="D315" s="109" t="s">
        <v>45</v>
      </c>
      <c r="E315" s="109" t="s">
        <v>35</v>
      </c>
      <c r="F315" s="109"/>
      <c r="G315" s="110">
        <f t="shared" si="26"/>
        <v>65</v>
      </c>
      <c r="H315" s="110"/>
      <c r="I315" s="110"/>
    </row>
    <row r="316" spans="1:9" x14ac:dyDescent="0.2">
      <c r="A316" s="80" t="s">
        <v>285</v>
      </c>
      <c r="B316" s="78"/>
      <c r="C316" s="112" t="s">
        <v>310</v>
      </c>
      <c r="D316" s="109" t="s">
        <v>45</v>
      </c>
      <c r="E316" s="109" t="s">
        <v>35</v>
      </c>
      <c r="F316" s="109"/>
      <c r="G316" s="110">
        <f t="shared" si="26"/>
        <v>65</v>
      </c>
      <c r="H316" s="110"/>
      <c r="I316" s="110"/>
    </row>
    <row r="317" spans="1:9" ht="25.5" x14ac:dyDescent="0.2">
      <c r="A317" s="78" t="s">
        <v>75</v>
      </c>
      <c r="B317" s="78"/>
      <c r="C317" s="112" t="s">
        <v>310</v>
      </c>
      <c r="D317" s="109" t="s">
        <v>45</v>
      </c>
      <c r="E317" s="109" t="s">
        <v>35</v>
      </c>
      <c r="F317" s="109" t="s">
        <v>76</v>
      </c>
      <c r="G317" s="110">
        <f>'6'!G261</f>
        <v>65</v>
      </c>
      <c r="H317" s="110"/>
      <c r="I317" s="110"/>
    </row>
    <row r="318" spans="1:9" ht="14.25" x14ac:dyDescent="0.2">
      <c r="A318" s="82" t="s">
        <v>27</v>
      </c>
      <c r="B318" s="95">
        <v>911</v>
      </c>
      <c r="C318" s="156"/>
      <c r="D318" s="94" t="s">
        <v>46</v>
      </c>
      <c r="E318" s="94" t="s">
        <v>36</v>
      </c>
      <c r="F318" s="94"/>
      <c r="G318" s="108">
        <f t="shared" ref="G318:G323" si="27">G319</f>
        <v>1299.6000000000001</v>
      </c>
      <c r="H318" s="108">
        <f t="shared" ref="H318:H323" si="28">H319</f>
        <v>1308.2</v>
      </c>
      <c r="I318" s="108">
        <f t="shared" ref="I318:I323" si="29">I319</f>
        <v>1308.2</v>
      </c>
    </row>
    <row r="319" spans="1:9" x14ac:dyDescent="0.2">
      <c r="A319" s="78" t="s">
        <v>24</v>
      </c>
      <c r="B319" s="124"/>
      <c r="C319" s="149"/>
      <c r="D319" s="109" t="s">
        <v>46</v>
      </c>
      <c r="E319" s="109" t="s">
        <v>35</v>
      </c>
      <c r="F319" s="109"/>
      <c r="G319" s="110">
        <f t="shared" si="27"/>
        <v>1299.6000000000001</v>
      </c>
      <c r="H319" s="110">
        <f t="shared" si="28"/>
        <v>1308.2</v>
      </c>
      <c r="I319" s="110">
        <f t="shared" si="29"/>
        <v>1308.2</v>
      </c>
    </row>
    <row r="320" spans="1:9" x14ac:dyDescent="0.2">
      <c r="A320" s="80" t="s">
        <v>60</v>
      </c>
      <c r="B320" s="78"/>
      <c r="C320" s="150" t="s">
        <v>85</v>
      </c>
      <c r="D320" s="109" t="s">
        <v>46</v>
      </c>
      <c r="E320" s="109" t="s">
        <v>35</v>
      </c>
      <c r="F320" s="109"/>
      <c r="G320" s="110">
        <f t="shared" si="27"/>
        <v>1299.6000000000001</v>
      </c>
      <c r="H320" s="110">
        <f t="shared" si="28"/>
        <v>1308.2</v>
      </c>
      <c r="I320" s="110">
        <f t="shared" si="29"/>
        <v>1308.2</v>
      </c>
    </row>
    <row r="321" spans="1:10" x14ac:dyDescent="0.2">
      <c r="A321" s="80" t="s">
        <v>148</v>
      </c>
      <c r="B321" s="78"/>
      <c r="C321" s="150" t="s">
        <v>86</v>
      </c>
      <c r="D321" s="109" t="s">
        <v>46</v>
      </c>
      <c r="E321" s="109" t="s">
        <v>35</v>
      </c>
      <c r="F321" s="109"/>
      <c r="G321" s="110">
        <f t="shared" si="27"/>
        <v>1299.6000000000001</v>
      </c>
      <c r="H321" s="110">
        <f t="shared" si="28"/>
        <v>1308.2</v>
      </c>
      <c r="I321" s="110">
        <f t="shared" si="29"/>
        <v>1308.2</v>
      </c>
    </row>
    <row r="322" spans="1:10" x14ac:dyDescent="0.2">
      <c r="A322" s="80" t="s">
        <v>148</v>
      </c>
      <c r="B322" s="78"/>
      <c r="C322" s="150" t="s">
        <v>102</v>
      </c>
      <c r="D322" s="109" t="s">
        <v>46</v>
      </c>
      <c r="E322" s="109" t="s">
        <v>35</v>
      </c>
      <c r="F322" s="109"/>
      <c r="G322" s="110">
        <f t="shared" si="27"/>
        <v>1299.6000000000001</v>
      </c>
      <c r="H322" s="110">
        <f t="shared" si="28"/>
        <v>1308.2</v>
      </c>
      <c r="I322" s="110">
        <f t="shared" si="29"/>
        <v>1308.2</v>
      </c>
    </row>
    <row r="323" spans="1:10" x14ac:dyDescent="0.2">
      <c r="A323" s="78" t="s">
        <v>28</v>
      </c>
      <c r="B323" s="78"/>
      <c r="C323" s="150" t="s">
        <v>121</v>
      </c>
      <c r="D323" s="109" t="s">
        <v>46</v>
      </c>
      <c r="E323" s="109" t="s">
        <v>35</v>
      </c>
      <c r="F323" s="109"/>
      <c r="G323" s="110">
        <f t="shared" si="27"/>
        <v>1299.6000000000001</v>
      </c>
      <c r="H323" s="110">
        <f t="shared" si="28"/>
        <v>1308.2</v>
      </c>
      <c r="I323" s="110">
        <f t="shared" si="29"/>
        <v>1308.2</v>
      </c>
    </row>
    <row r="324" spans="1:10" ht="25.5" x14ac:dyDescent="0.2">
      <c r="A324" s="78" t="s">
        <v>227</v>
      </c>
      <c r="B324" s="124"/>
      <c r="C324" s="150" t="s">
        <v>121</v>
      </c>
      <c r="D324" s="109" t="s">
        <v>46</v>
      </c>
      <c r="E324" s="109" t="s">
        <v>35</v>
      </c>
      <c r="F324" s="109" t="s">
        <v>226</v>
      </c>
      <c r="G324" s="110">
        <f>'6'!G284</f>
        <v>1299.6000000000001</v>
      </c>
      <c r="H324" s="110">
        <f>'6'!H284</f>
        <v>1308.2</v>
      </c>
      <c r="I324" s="110">
        <f>'6'!I284</f>
        <v>1308.2</v>
      </c>
    </row>
    <row r="325" spans="1:10" hidden="1" x14ac:dyDescent="0.2">
      <c r="A325" s="76" t="s">
        <v>9</v>
      </c>
      <c r="D325" s="62" t="s">
        <v>46</v>
      </c>
      <c r="E325" s="62" t="s">
        <v>39</v>
      </c>
      <c r="F325" s="32"/>
      <c r="G325" s="63">
        <f>G326</f>
        <v>0</v>
      </c>
      <c r="H325" s="63"/>
      <c r="I325" s="63"/>
    </row>
    <row r="326" spans="1:10" hidden="1" x14ac:dyDescent="0.2">
      <c r="A326" s="78" t="s">
        <v>229</v>
      </c>
      <c r="C326" s="164" t="s">
        <v>85</v>
      </c>
      <c r="D326" s="73" t="s">
        <v>39</v>
      </c>
      <c r="E326" s="42" t="s">
        <v>35</v>
      </c>
      <c r="F326" s="32"/>
      <c r="G326" s="71">
        <f>G327</f>
        <v>0</v>
      </c>
      <c r="H326" s="63"/>
      <c r="I326" s="63"/>
    </row>
    <row r="327" spans="1:10" hidden="1" x14ac:dyDescent="0.2">
      <c r="A327" s="80" t="s">
        <v>60</v>
      </c>
      <c r="C327" s="164" t="s">
        <v>86</v>
      </c>
      <c r="D327" s="73" t="s">
        <v>39</v>
      </c>
      <c r="E327" s="42" t="s">
        <v>35</v>
      </c>
      <c r="F327" s="32"/>
      <c r="G327" s="71">
        <f>G328</f>
        <v>0</v>
      </c>
      <c r="H327" s="63"/>
      <c r="I327" s="63"/>
    </row>
    <row r="328" spans="1:10" hidden="1" x14ac:dyDescent="0.2">
      <c r="A328" s="80" t="s">
        <v>148</v>
      </c>
      <c r="C328" s="164" t="s">
        <v>102</v>
      </c>
      <c r="D328" s="73" t="s">
        <v>39</v>
      </c>
      <c r="E328" s="42" t="s">
        <v>35</v>
      </c>
      <c r="F328" s="32"/>
      <c r="G328" s="71">
        <f>G329</f>
        <v>0</v>
      </c>
      <c r="H328" s="63"/>
      <c r="I328" s="63"/>
    </row>
    <row r="329" spans="1:10" hidden="1" x14ac:dyDescent="0.2">
      <c r="A329" s="80" t="s">
        <v>148</v>
      </c>
      <c r="C329" s="164" t="s">
        <v>230</v>
      </c>
      <c r="D329" s="73" t="s">
        <v>39</v>
      </c>
      <c r="E329" s="42" t="s">
        <v>35</v>
      </c>
      <c r="F329" s="32"/>
      <c r="G329" s="71">
        <f>G330</f>
        <v>0</v>
      </c>
      <c r="H329" s="63"/>
      <c r="I329" s="63"/>
    </row>
    <row r="330" spans="1:10" ht="25.5" hidden="1" x14ac:dyDescent="0.2">
      <c r="A330" s="78" t="s">
        <v>231</v>
      </c>
      <c r="C330" s="164" t="s">
        <v>230</v>
      </c>
      <c r="D330" s="73" t="s">
        <v>39</v>
      </c>
      <c r="E330" s="73" t="s">
        <v>44</v>
      </c>
      <c r="F330" s="39" t="s">
        <v>76</v>
      </c>
      <c r="G330" s="71"/>
      <c r="H330" s="63"/>
      <c r="I330" s="63"/>
    </row>
    <row r="331" spans="1:10" x14ac:dyDescent="0.2">
      <c r="A331" s="75"/>
      <c r="H331" s="1"/>
      <c r="J331" s="31"/>
    </row>
    <row r="332" spans="1:10" x14ac:dyDescent="0.2">
      <c r="A332" s="75"/>
      <c r="H332" s="1"/>
      <c r="J332" s="31"/>
    </row>
    <row r="333" spans="1:10" x14ac:dyDescent="0.2">
      <c r="A333" s="75"/>
      <c r="H333" s="1"/>
      <c r="J333" s="31"/>
    </row>
    <row r="334" spans="1:10" x14ac:dyDescent="0.2">
      <c r="A334" s="75"/>
      <c r="H334" s="1"/>
      <c r="J334" s="31"/>
    </row>
    <row r="335" spans="1:10" x14ac:dyDescent="0.2">
      <c r="H335" s="1"/>
      <c r="J335" s="31"/>
    </row>
    <row r="336" spans="1:10" x14ac:dyDescent="0.2">
      <c r="H336" s="1"/>
      <c r="J336" s="31"/>
    </row>
    <row r="337" spans="1:10" x14ac:dyDescent="0.2">
      <c r="H337" s="1"/>
      <c r="J337" s="31"/>
    </row>
    <row r="338" spans="1:10" x14ac:dyDescent="0.2">
      <c r="A338" s="75"/>
    </row>
    <row r="339" spans="1:10" x14ac:dyDescent="0.2">
      <c r="A339" s="75"/>
    </row>
    <row r="340" spans="1:10" x14ac:dyDescent="0.2">
      <c r="A340" s="75"/>
    </row>
    <row r="341" spans="1:10" x14ac:dyDescent="0.2">
      <c r="A341" s="75"/>
    </row>
    <row r="342" spans="1:10" x14ac:dyDescent="0.2">
      <c r="A342" s="75"/>
    </row>
    <row r="343" spans="1:10" x14ac:dyDescent="0.2">
      <c r="A343" s="75"/>
    </row>
    <row r="344" spans="1:10" x14ac:dyDescent="0.2">
      <c r="A344" s="75"/>
    </row>
    <row r="345" spans="1:10" x14ac:dyDescent="0.2">
      <c r="A345" s="75"/>
    </row>
    <row r="346" spans="1:10" x14ac:dyDescent="0.2">
      <c r="A346" s="75"/>
    </row>
    <row r="347" spans="1:10" x14ac:dyDescent="0.2">
      <c r="A347" s="75"/>
    </row>
    <row r="348" spans="1:10" x14ac:dyDescent="0.2">
      <c r="A348" s="75"/>
    </row>
    <row r="349" spans="1:10" x14ac:dyDescent="0.2">
      <c r="A349" s="75"/>
    </row>
    <row r="350" spans="1:10" x14ac:dyDescent="0.2">
      <c r="A350" s="75"/>
    </row>
    <row r="351" spans="1:10" x14ac:dyDescent="0.2">
      <c r="A351" s="75"/>
    </row>
    <row r="352" spans="1:10" x14ac:dyDescent="0.2">
      <c r="A352" s="75"/>
    </row>
    <row r="353" spans="1:1" x14ac:dyDescent="0.2">
      <c r="A353" s="75"/>
    </row>
    <row r="354" spans="1:1" x14ac:dyDescent="0.2">
      <c r="A354" s="75"/>
    </row>
    <row r="355" spans="1:1" x14ac:dyDescent="0.2">
      <c r="A355" s="75"/>
    </row>
    <row r="356" spans="1:1" x14ac:dyDescent="0.2">
      <c r="A356" s="75"/>
    </row>
    <row r="357" spans="1:1" x14ac:dyDescent="0.2">
      <c r="A357" s="75"/>
    </row>
    <row r="358" spans="1:1" x14ac:dyDescent="0.2">
      <c r="A358" s="75"/>
    </row>
    <row r="359" spans="1:1" x14ac:dyDescent="0.2">
      <c r="A359" s="75"/>
    </row>
    <row r="360" spans="1:1" x14ac:dyDescent="0.2">
      <c r="A360" s="75"/>
    </row>
    <row r="361" spans="1:1" x14ac:dyDescent="0.2">
      <c r="A361" s="75"/>
    </row>
    <row r="362" spans="1:1" x14ac:dyDescent="0.2">
      <c r="A362" s="75"/>
    </row>
    <row r="363" spans="1:1" x14ac:dyDescent="0.2">
      <c r="A363" s="75"/>
    </row>
    <row r="364" spans="1:1" x14ac:dyDescent="0.2">
      <c r="A364" s="75"/>
    </row>
    <row r="365" spans="1:1" x14ac:dyDescent="0.2">
      <c r="A365" s="75"/>
    </row>
    <row r="366" spans="1:1" x14ac:dyDescent="0.2">
      <c r="A366" s="75"/>
    </row>
    <row r="367" spans="1:1" x14ac:dyDescent="0.2">
      <c r="A367" s="75"/>
    </row>
    <row r="368" spans="1:1" x14ac:dyDescent="0.2">
      <c r="A368" s="75"/>
    </row>
    <row r="369" spans="1:1" x14ac:dyDescent="0.2">
      <c r="A369" s="75"/>
    </row>
    <row r="370" spans="1:1" x14ac:dyDescent="0.2">
      <c r="A370" s="75"/>
    </row>
    <row r="371" spans="1:1" x14ac:dyDescent="0.2">
      <c r="A371" s="75"/>
    </row>
    <row r="372" spans="1:1" x14ac:dyDescent="0.2">
      <c r="A372" s="75"/>
    </row>
    <row r="373" spans="1:1" x14ac:dyDescent="0.2">
      <c r="A373" s="75"/>
    </row>
    <row r="374" spans="1:1" x14ac:dyDescent="0.2">
      <c r="A374" s="75"/>
    </row>
    <row r="375" spans="1:1" x14ac:dyDescent="0.2">
      <c r="A375" s="75"/>
    </row>
    <row r="376" spans="1:1" x14ac:dyDescent="0.2">
      <c r="A376" s="75"/>
    </row>
    <row r="377" spans="1:1" x14ac:dyDescent="0.2">
      <c r="A377" s="75"/>
    </row>
    <row r="378" spans="1:1" x14ac:dyDescent="0.2">
      <c r="A378" s="75"/>
    </row>
    <row r="379" spans="1:1" x14ac:dyDescent="0.2">
      <c r="A379" s="75"/>
    </row>
    <row r="380" spans="1:1" x14ac:dyDescent="0.2">
      <c r="A380" s="75"/>
    </row>
    <row r="381" spans="1:1" x14ac:dyDescent="0.2">
      <c r="A381" s="75"/>
    </row>
    <row r="382" spans="1:1" x14ac:dyDescent="0.2">
      <c r="A382" s="75"/>
    </row>
    <row r="383" spans="1:1" x14ac:dyDescent="0.2">
      <c r="A383" s="75"/>
    </row>
    <row r="384" spans="1:1" x14ac:dyDescent="0.2">
      <c r="A384" s="75"/>
    </row>
    <row r="385" spans="1:1" x14ac:dyDescent="0.2">
      <c r="A385" s="75"/>
    </row>
    <row r="386" spans="1:1" x14ac:dyDescent="0.2">
      <c r="A386" s="75"/>
    </row>
    <row r="387" spans="1:1" x14ac:dyDescent="0.2">
      <c r="A387" s="75"/>
    </row>
    <row r="388" spans="1:1" x14ac:dyDescent="0.2">
      <c r="A388" s="75"/>
    </row>
    <row r="389" spans="1:1" x14ac:dyDescent="0.2">
      <c r="A389" s="75"/>
    </row>
    <row r="390" spans="1:1" x14ac:dyDescent="0.2">
      <c r="A390" s="75"/>
    </row>
    <row r="391" spans="1:1" x14ac:dyDescent="0.2">
      <c r="A391" s="75"/>
    </row>
    <row r="392" spans="1:1" x14ac:dyDescent="0.2">
      <c r="A392" s="75"/>
    </row>
    <row r="393" spans="1:1" x14ac:dyDescent="0.2">
      <c r="A393" s="75"/>
    </row>
    <row r="394" spans="1:1" x14ac:dyDescent="0.2">
      <c r="A394" s="75"/>
    </row>
    <row r="395" spans="1:1" x14ac:dyDescent="0.2">
      <c r="A395" s="75"/>
    </row>
    <row r="396" spans="1:1" x14ac:dyDescent="0.2">
      <c r="A396" s="75"/>
    </row>
    <row r="397" spans="1:1" x14ac:dyDescent="0.2">
      <c r="A397" s="75"/>
    </row>
    <row r="398" spans="1:1" x14ac:dyDescent="0.2">
      <c r="A398" s="75"/>
    </row>
    <row r="399" spans="1:1" x14ac:dyDescent="0.2">
      <c r="A399" s="75"/>
    </row>
    <row r="400" spans="1:1" x14ac:dyDescent="0.2">
      <c r="A400" s="75"/>
    </row>
    <row r="401" spans="1:1" x14ac:dyDescent="0.2">
      <c r="A401" s="75"/>
    </row>
    <row r="402" spans="1:1" x14ac:dyDescent="0.2">
      <c r="A402" s="75"/>
    </row>
    <row r="403" spans="1:1" x14ac:dyDescent="0.2">
      <c r="A403" s="75"/>
    </row>
    <row r="404" spans="1:1" x14ac:dyDescent="0.2">
      <c r="A404" s="75"/>
    </row>
    <row r="405" spans="1:1" x14ac:dyDescent="0.2">
      <c r="A405" s="75"/>
    </row>
    <row r="406" spans="1:1" x14ac:dyDescent="0.2">
      <c r="A406" s="75"/>
    </row>
    <row r="407" spans="1:1" x14ac:dyDescent="0.2">
      <c r="A407" s="75"/>
    </row>
    <row r="408" spans="1:1" x14ac:dyDescent="0.2">
      <c r="A408" s="75"/>
    </row>
    <row r="409" spans="1:1" x14ac:dyDescent="0.2">
      <c r="A409" s="75"/>
    </row>
    <row r="410" spans="1:1" x14ac:dyDescent="0.2">
      <c r="A410" s="75"/>
    </row>
    <row r="411" spans="1:1" x14ac:dyDescent="0.2">
      <c r="A411" s="75"/>
    </row>
    <row r="412" spans="1:1" x14ac:dyDescent="0.2">
      <c r="A412" s="75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2021-11-30T13:31:49Z</cp:lastPrinted>
  <dcterms:created xsi:type="dcterms:W3CDTF">2007-09-04T08:08:49Z</dcterms:created>
  <dcterms:modified xsi:type="dcterms:W3CDTF">2022-03-09T11:29:30Z</dcterms:modified>
</cp:coreProperties>
</file>