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tabRatio="440"/>
  </bookViews>
  <sheets>
    <sheet name="5" sheetId="14" r:id="rId1"/>
    <sheet name="6" sheetId="13" r:id="rId2"/>
    <sheet name="7" sheetId="16" r:id="rId3"/>
    <sheet name="Лист1" sheetId="15" r:id="rId4"/>
  </sheets>
  <externalReferences>
    <externalReference r:id="rId5"/>
  </externalReferences>
  <definedNames>
    <definedName name="_xlnm._FilterDatabase" localSheetId="0" hidden="1">'5'!$A$9:$D$41</definedName>
    <definedName name="_xlnm._FilterDatabase" localSheetId="1" hidden="1">'6'!$A$12:$J$263</definedName>
    <definedName name="_xlnm._FilterDatabase" localSheetId="2" hidden="1">'7'!$A$11:$I$280</definedName>
    <definedName name="_xlnm.Print_Titles" localSheetId="0">'5'!$9:$12</definedName>
    <definedName name="_xlnm.Print_Titles" localSheetId="1">'6'!$10:$11</definedName>
    <definedName name="_xlnm.Print_Titles" localSheetId="2">'7'!$9:$10</definedName>
    <definedName name="_xlnm.Print_Area" localSheetId="0">'5'!$A$1:$F$41</definedName>
    <definedName name="_xlnm.Print_Area" localSheetId="1">'6'!$A$1:$I$263</definedName>
    <definedName name="_xlnm.Print_Area" localSheetId="2">'7'!$A$1:$I$280</definedName>
  </definedNames>
  <calcPr calcId="162913" fullCalcOnLoad="1"/>
</workbook>
</file>

<file path=xl/calcChain.xml><?xml version="1.0" encoding="utf-8"?>
<calcChain xmlns="http://schemas.openxmlformats.org/spreadsheetml/2006/main">
  <c r="G272" i="16" l="1"/>
  <c r="G271" i="16"/>
  <c r="G270" i="16"/>
  <c r="G269" i="16"/>
  <c r="G268" i="16"/>
  <c r="G267" i="16"/>
  <c r="G221" i="13"/>
  <c r="G226" i="13"/>
  <c r="G225" i="13"/>
  <c r="G224" i="13"/>
  <c r="G223" i="13"/>
  <c r="G195" i="13"/>
  <c r="G119" i="13"/>
  <c r="G115" i="13"/>
  <c r="G64" i="16"/>
  <c r="G63" i="16"/>
  <c r="G62" i="16"/>
  <c r="G61" i="16"/>
  <c r="G222" i="13"/>
  <c r="G41" i="16"/>
  <c r="G53" i="13"/>
  <c r="G192" i="16"/>
  <c r="G191" i="16"/>
  <c r="F38" i="14"/>
  <c r="G75" i="16"/>
  <c r="G74" i="16"/>
  <c r="G73" i="16"/>
  <c r="G72" i="16"/>
  <c r="G71" i="16"/>
  <c r="G70" i="16"/>
  <c r="I217" i="16"/>
  <c r="G143" i="16"/>
  <c r="G141" i="16"/>
  <c r="G120" i="16"/>
  <c r="G119" i="16"/>
  <c r="G265" i="16"/>
  <c r="G222" i="16"/>
  <c r="G221" i="16"/>
  <c r="G220" i="16"/>
  <c r="G219" i="16"/>
  <c r="G218" i="16"/>
  <c r="I218" i="16"/>
  <c r="H218" i="16"/>
  <c r="G183" i="13"/>
  <c r="G31" i="13"/>
  <c r="G163" i="13"/>
  <c r="G263" i="13"/>
  <c r="G160" i="13"/>
  <c r="G90" i="16"/>
  <c r="G89" i="16"/>
  <c r="G86" i="16"/>
  <c r="G101" i="13"/>
  <c r="G100" i="13"/>
  <c r="G99" i="13"/>
  <c r="G98" i="13"/>
  <c r="G203" i="13"/>
  <c r="G171" i="13"/>
  <c r="G172" i="13"/>
  <c r="G174" i="13"/>
  <c r="H18" i="16"/>
  <c r="H17" i="16"/>
  <c r="G18" i="16"/>
  <c r="G17" i="16"/>
  <c r="G16" i="16"/>
  <c r="G15" i="16"/>
  <c r="G14" i="16"/>
  <c r="H16" i="16"/>
  <c r="H15" i="16"/>
  <c r="H14" i="16"/>
  <c r="H255" i="13"/>
  <c r="G255" i="13"/>
  <c r="G254" i="13"/>
  <c r="G253" i="13"/>
  <c r="G252" i="13"/>
  <c r="G251" i="13"/>
  <c r="D38" i="14"/>
  <c r="H254" i="13"/>
  <c r="H253" i="13"/>
  <c r="H252" i="13"/>
  <c r="H251" i="13"/>
  <c r="E38" i="14"/>
  <c r="H195" i="13"/>
  <c r="H183" i="13"/>
  <c r="H181" i="13"/>
  <c r="G236" i="16"/>
  <c r="G235" i="16"/>
  <c r="G234" i="16"/>
  <c r="G233" i="16"/>
  <c r="G232" i="16"/>
  <c r="G144" i="13"/>
  <c r="G143" i="13"/>
  <c r="G142" i="13"/>
  <c r="G141" i="13"/>
  <c r="I84" i="13"/>
  <c r="I83" i="13"/>
  <c r="I82" i="13"/>
  <c r="I81" i="13"/>
  <c r="I80" i="13"/>
  <c r="I79" i="13"/>
  <c r="F21" i="14"/>
  <c r="F20" i="14"/>
  <c r="H85" i="13"/>
  <c r="H217" i="16"/>
  <c r="G85" i="13"/>
  <c r="G217" i="16"/>
  <c r="D27" i="14"/>
  <c r="I127" i="16"/>
  <c r="I126" i="16"/>
  <c r="I125" i="16"/>
  <c r="I124" i="16"/>
  <c r="H127" i="16"/>
  <c r="H126" i="16"/>
  <c r="H125" i="16"/>
  <c r="H124" i="16"/>
  <c r="G127" i="16"/>
  <c r="G126" i="16"/>
  <c r="G125" i="16"/>
  <c r="G124" i="16"/>
  <c r="G145" i="16"/>
  <c r="G241" i="16"/>
  <c r="G240" i="16"/>
  <c r="G239" i="16"/>
  <c r="G238" i="16"/>
  <c r="G138" i="16"/>
  <c r="G137" i="16"/>
  <c r="G136" i="16"/>
  <c r="G135" i="16"/>
  <c r="G134" i="16"/>
  <c r="G122" i="16"/>
  <c r="G121" i="16"/>
  <c r="G118" i="16"/>
  <c r="G88" i="16"/>
  <c r="G87" i="16"/>
  <c r="H220" i="13"/>
  <c r="H39" i="16"/>
  <c r="G220" i="13"/>
  <c r="I220" i="13"/>
  <c r="I221" i="13"/>
  <c r="I218" i="13"/>
  <c r="I217" i="13"/>
  <c r="I216" i="13"/>
  <c r="I215" i="13"/>
  <c r="I214" i="13"/>
  <c r="F34" i="14"/>
  <c r="H221" i="13"/>
  <c r="I219" i="13"/>
  <c r="H219" i="13"/>
  <c r="H38" i="16"/>
  <c r="G219" i="13"/>
  <c r="G205" i="13"/>
  <c r="G204" i="13"/>
  <c r="G202" i="13"/>
  <c r="G201" i="13"/>
  <c r="H192" i="13"/>
  <c r="I192" i="13"/>
  <c r="I109" i="16"/>
  <c r="I108" i="16"/>
  <c r="I107" i="16"/>
  <c r="G192" i="13"/>
  <c r="G191" i="13"/>
  <c r="G176" i="13"/>
  <c r="G170" i="13"/>
  <c r="G157" i="13"/>
  <c r="I118" i="13"/>
  <c r="I117" i="13"/>
  <c r="I116" i="13"/>
  <c r="H118" i="13"/>
  <c r="H117" i="13"/>
  <c r="H116" i="13"/>
  <c r="H111" i="13"/>
  <c r="G139" i="13"/>
  <c r="G138" i="13"/>
  <c r="G137" i="13"/>
  <c r="G136" i="13"/>
  <c r="G118" i="13"/>
  <c r="G117" i="13"/>
  <c r="G116" i="13"/>
  <c r="H84" i="13"/>
  <c r="H83" i="13"/>
  <c r="H82" i="13"/>
  <c r="H81" i="13"/>
  <c r="H80" i="13"/>
  <c r="H79" i="13"/>
  <c r="E21" i="14"/>
  <c r="E20" i="14"/>
  <c r="G84" i="13"/>
  <c r="G83" i="13"/>
  <c r="G82" i="13"/>
  <c r="G81" i="13"/>
  <c r="G80" i="13"/>
  <c r="G79" i="13"/>
  <c r="D21" i="14"/>
  <c r="D20" i="14"/>
  <c r="I56" i="13"/>
  <c r="I196" i="16"/>
  <c r="I195" i="16"/>
  <c r="I68" i="13"/>
  <c r="I31" i="13"/>
  <c r="I170" i="16"/>
  <c r="H31" i="13"/>
  <c r="H170" i="16"/>
  <c r="I29" i="13"/>
  <c r="I28" i="13"/>
  <c r="H29" i="13"/>
  <c r="H168" i="16"/>
  <c r="H167" i="16"/>
  <c r="G29" i="13"/>
  <c r="G168" i="16"/>
  <c r="G167" i="16"/>
  <c r="I26" i="13"/>
  <c r="H26" i="13"/>
  <c r="H165" i="16"/>
  <c r="H164" i="16"/>
  <c r="H163" i="16"/>
  <c r="H162" i="16"/>
  <c r="H161" i="16"/>
  <c r="G26" i="13"/>
  <c r="G165" i="16"/>
  <c r="G164" i="16"/>
  <c r="G163" i="16"/>
  <c r="G162" i="16"/>
  <c r="G161" i="16"/>
  <c r="H230" i="16"/>
  <c r="H229" i="16"/>
  <c r="H228" i="16"/>
  <c r="H227" i="16"/>
  <c r="H226" i="16"/>
  <c r="I230" i="16"/>
  <c r="I229" i="16"/>
  <c r="I228" i="16"/>
  <c r="I227" i="16"/>
  <c r="I226" i="16"/>
  <c r="G230" i="16"/>
  <c r="G229" i="16"/>
  <c r="G228" i="16"/>
  <c r="G227" i="16"/>
  <c r="G226" i="16"/>
  <c r="E24" i="14"/>
  <c r="F24" i="14"/>
  <c r="D24" i="14"/>
  <c r="H107" i="13"/>
  <c r="H106" i="13"/>
  <c r="H105" i="13"/>
  <c r="H104" i="13"/>
  <c r="H103" i="13"/>
  <c r="I107" i="13"/>
  <c r="I106" i="13"/>
  <c r="I105" i="13"/>
  <c r="I104" i="13"/>
  <c r="I103" i="13"/>
  <c r="G107" i="13"/>
  <c r="G106" i="13"/>
  <c r="G105" i="13"/>
  <c r="G104" i="13"/>
  <c r="G103" i="13"/>
  <c r="H38" i="13"/>
  <c r="H177" i="16"/>
  <c r="H176" i="16"/>
  <c r="H175" i="16"/>
  <c r="H174" i="16"/>
  <c r="H173" i="16"/>
  <c r="H172" i="16"/>
  <c r="I38" i="13"/>
  <c r="I177" i="16"/>
  <c r="I176" i="16"/>
  <c r="I175" i="16"/>
  <c r="I174" i="16"/>
  <c r="I173" i="16"/>
  <c r="I172" i="16"/>
  <c r="G38" i="13"/>
  <c r="G177" i="16"/>
  <c r="G176" i="16"/>
  <c r="G175" i="16"/>
  <c r="G174" i="16"/>
  <c r="G173" i="16"/>
  <c r="G172" i="16"/>
  <c r="G25" i="13"/>
  <c r="G23" i="13"/>
  <c r="H20" i="13"/>
  <c r="H159" i="16"/>
  <c r="H158" i="16"/>
  <c r="I20" i="13"/>
  <c r="I19" i="13"/>
  <c r="I16" i="13"/>
  <c r="I15" i="13"/>
  <c r="I14" i="13"/>
  <c r="G20" i="13"/>
  <c r="G19" i="13"/>
  <c r="G16" i="13"/>
  <c r="G15" i="13"/>
  <c r="G14" i="13"/>
  <c r="H17" i="13"/>
  <c r="G157" i="16"/>
  <c r="G156" i="16"/>
  <c r="H262" i="13"/>
  <c r="I58" i="16"/>
  <c r="I57" i="16"/>
  <c r="I56" i="16"/>
  <c r="I55" i="16"/>
  <c r="I54" i="16"/>
  <c r="I53" i="16"/>
  <c r="G262" i="13"/>
  <c r="G261" i="13"/>
  <c r="H280" i="16"/>
  <c r="H279" i="16"/>
  <c r="H278" i="16"/>
  <c r="H277" i="16"/>
  <c r="H276" i="16"/>
  <c r="H275" i="16"/>
  <c r="H274" i="16"/>
  <c r="I280" i="16"/>
  <c r="I279" i="16"/>
  <c r="I278" i="16"/>
  <c r="I277" i="16"/>
  <c r="I276" i="16"/>
  <c r="I275" i="16"/>
  <c r="I274" i="16"/>
  <c r="G249" i="13"/>
  <c r="G248" i="13"/>
  <c r="G247" i="13"/>
  <c r="G246" i="13"/>
  <c r="G245" i="13"/>
  <c r="G51" i="16"/>
  <c r="H231" i="13"/>
  <c r="H230" i="13"/>
  <c r="I47" i="16"/>
  <c r="I46" i="16"/>
  <c r="I45" i="16"/>
  <c r="I44" i="16"/>
  <c r="G232" i="13"/>
  <c r="I39" i="16"/>
  <c r="I38" i="16"/>
  <c r="G40" i="16"/>
  <c r="G38" i="16"/>
  <c r="H210" i="13"/>
  <c r="H209" i="13"/>
  <c r="H208" i="13"/>
  <c r="E32" i="14"/>
  <c r="H117" i="16"/>
  <c r="I199" i="13"/>
  <c r="I116" i="16"/>
  <c r="I115" i="16"/>
  <c r="G117" i="16"/>
  <c r="G116" i="16"/>
  <c r="G115" i="16"/>
  <c r="G112" i="16"/>
  <c r="G111" i="16"/>
  <c r="G110" i="16"/>
  <c r="H109" i="16"/>
  <c r="H108" i="16"/>
  <c r="H107" i="16"/>
  <c r="H134" i="13"/>
  <c r="H133" i="13"/>
  <c r="H132" i="13"/>
  <c r="H131" i="13"/>
  <c r="I134" i="13"/>
  <c r="I133" i="13"/>
  <c r="I132" i="13"/>
  <c r="I131" i="13"/>
  <c r="H112" i="13"/>
  <c r="H68" i="16"/>
  <c r="H67" i="16"/>
  <c r="H66" i="16"/>
  <c r="H65" i="16"/>
  <c r="I68" i="16"/>
  <c r="I67" i="16"/>
  <c r="I66" i="16"/>
  <c r="I65" i="16"/>
  <c r="H96" i="13"/>
  <c r="I96" i="13"/>
  <c r="I91" i="13"/>
  <c r="I210" i="16"/>
  <c r="I209" i="16"/>
  <c r="G210" i="16"/>
  <c r="G209" i="16"/>
  <c r="I208" i="16"/>
  <c r="I207" i="16"/>
  <c r="H206" i="16"/>
  <c r="H205" i="16"/>
  <c r="G66" i="13"/>
  <c r="H65" i="13"/>
  <c r="H64" i="13"/>
  <c r="I65" i="13"/>
  <c r="I204" i="16"/>
  <c r="I203" i="16"/>
  <c r="G65" i="13"/>
  <c r="G204" i="16"/>
  <c r="G203" i="16"/>
  <c r="G62" i="13"/>
  <c r="H200" i="16"/>
  <c r="H199" i="16"/>
  <c r="G200" i="16"/>
  <c r="G199" i="16"/>
  <c r="H57" i="13"/>
  <c r="H56" i="13"/>
  <c r="H196" i="16"/>
  <c r="H195" i="16"/>
  <c r="G57" i="13"/>
  <c r="G56" i="13"/>
  <c r="G196" i="16"/>
  <c r="G195" i="16"/>
  <c r="H194" i="16"/>
  <c r="H193" i="16"/>
  <c r="G194" i="16"/>
  <c r="G193" i="16"/>
  <c r="H189" i="16"/>
  <c r="I189" i="16"/>
  <c r="G49" i="13"/>
  <c r="I17" i="13"/>
  <c r="I165" i="16"/>
  <c r="I164" i="16"/>
  <c r="I163" i="16"/>
  <c r="I162" i="16"/>
  <c r="I161" i="16"/>
  <c r="H257" i="16"/>
  <c r="H256" i="16"/>
  <c r="H255" i="16"/>
  <c r="H254" i="16"/>
  <c r="H253" i="16"/>
  <c r="H252" i="16"/>
  <c r="I257" i="16"/>
  <c r="I256" i="16"/>
  <c r="I255" i="16"/>
  <c r="I254" i="16"/>
  <c r="I253" i="16"/>
  <c r="I252" i="16"/>
  <c r="G257" i="16"/>
  <c r="G256" i="16"/>
  <c r="G255" i="16"/>
  <c r="G254" i="16"/>
  <c r="G253" i="16"/>
  <c r="G252" i="16"/>
  <c r="I74" i="16"/>
  <c r="H74" i="16"/>
  <c r="I72" i="16"/>
  <c r="H72" i="16"/>
  <c r="G285" i="16"/>
  <c r="G284" i="16"/>
  <c r="G283" i="16"/>
  <c r="G282" i="16"/>
  <c r="G281" i="16"/>
  <c r="E40" i="14"/>
  <c r="F40" i="14"/>
  <c r="H196" i="13"/>
  <c r="H193" i="13"/>
  <c r="I196" i="13"/>
  <c r="I193" i="13"/>
  <c r="H93" i="16"/>
  <c r="E17" i="14"/>
  <c r="F17" i="14"/>
  <c r="H28" i="13"/>
  <c r="G280" i="16"/>
  <c r="G279" i="16"/>
  <c r="G278" i="16"/>
  <c r="G277" i="16"/>
  <c r="G276" i="16"/>
  <c r="G275" i="16"/>
  <c r="G274" i="16"/>
  <c r="H103" i="16"/>
  <c r="H102" i="16"/>
  <c r="H101" i="16"/>
  <c r="I103" i="16"/>
  <c r="I102" i="16"/>
  <c r="I101" i="16"/>
  <c r="G103" i="16"/>
  <c r="G102" i="16"/>
  <c r="G101" i="16"/>
  <c r="H91" i="16"/>
  <c r="G91" i="16"/>
  <c r="H64" i="16"/>
  <c r="H63" i="16"/>
  <c r="H62" i="16"/>
  <c r="H61" i="16"/>
  <c r="H52" i="16"/>
  <c r="I52" i="16"/>
  <c r="G52" i="16"/>
  <c r="G47" i="16"/>
  <c r="G46" i="16"/>
  <c r="G45" i="16"/>
  <c r="G44" i="16"/>
  <c r="H210" i="16"/>
  <c r="H209" i="16"/>
  <c r="G202" i="16"/>
  <c r="G201" i="16"/>
  <c r="G189" i="16"/>
  <c r="G188" i="16"/>
  <c r="H190" i="16"/>
  <c r="I190" i="16"/>
  <c r="G190" i="16"/>
  <c r="H183" i="16"/>
  <c r="H182" i="16"/>
  <c r="H181" i="16"/>
  <c r="H180" i="16"/>
  <c r="H179" i="16"/>
  <c r="H178" i="16"/>
  <c r="I183" i="16"/>
  <c r="I182" i="16"/>
  <c r="I181" i="16"/>
  <c r="I180" i="16"/>
  <c r="I179" i="16"/>
  <c r="I178" i="16"/>
  <c r="G183" i="16"/>
  <c r="G182" i="16"/>
  <c r="G181" i="16"/>
  <c r="G180" i="16"/>
  <c r="G179" i="16"/>
  <c r="G178" i="16"/>
  <c r="H171" i="16"/>
  <c r="I171" i="16"/>
  <c r="G171" i="16"/>
  <c r="G170" i="16"/>
  <c r="H157" i="16"/>
  <c r="H156" i="16"/>
  <c r="H182" i="13"/>
  <c r="H100" i="16"/>
  <c r="H99" i="16"/>
  <c r="H98" i="16"/>
  <c r="H97" i="16"/>
  <c r="H96" i="16"/>
  <c r="H95" i="16"/>
  <c r="I182" i="13"/>
  <c r="I100" i="16"/>
  <c r="I99" i="16"/>
  <c r="I98" i="16"/>
  <c r="I181" i="13"/>
  <c r="I180" i="13"/>
  <c r="G182" i="13"/>
  <c r="G100" i="16"/>
  <c r="G99" i="16"/>
  <c r="G98" i="16"/>
  <c r="G97" i="16"/>
  <c r="G96" i="16"/>
  <c r="G95" i="16"/>
  <c r="G123" i="13"/>
  <c r="G216" i="16"/>
  <c r="G43" i="13"/>
  <c r="G42" i="13"/>
  <c r="G41" i="13"/>
  <c r="G40" i="13"/>
  <c r="H248" i="16"/>
  <c r="I248" i="16"/>
  <c r="G248" i="16"/>
  <c r="G82" i="16"/>
  <c r="G81" i="16"/>
  <c r="G80" i="16"/>
  <c r="G79" i="16"/>
  <c r="G78" i="16"/>
  <c r="E27" i="14"/>
  <c r="G198" i="13"/>
  <c r="G196" i="13"/>
  <c r="G150" i="13"/>
  <c r="G149" i="13"/>
  <c r="G148" i="13"/>
  <c r="G147" i="13"/>
  <c r="H150" i="13"/>
  <c r="H149" i="13"/>
  <c r="H148" i="13"/>
  <c r="H147" i="13"/>
  <c r="I150" i="13"/>
  <c r="I149" i="13"/>
  <c r="I148" i="13"/>
  <c r="I147" i="13"/>
  <c r="H54" i="13"/>
  <c r="H49" i="13"/>
  <c r="G30" i="13"/>
  <c r="I249" i="13"/>
  <c r="I248" i="13"/>
  <c r="I247" i="13"/>
  <c r="I246" i="13"/>
  <c r="I245" i="13"/>
  <c r="I242" i="13"/>
  <c r="I241" i="13"/>
  <c r="I240" i="13"/>
  <c r="I239" i="13"/>
  <c r="I185" i="13"/>
  <c r="I184" i="13"/>
  <c r="I129" i="13"/>
  <c r="I126" i="13"/>
  <c r="I125" i="13"/>
  <c r="I127" i="13"/>
  <c r="I123" i="13"/>
  <c r="I76" i="13"/>
  <c r="I75" i="13"/>
  <c r="I74" i="13"/>
  <c r="I73" i="13"/>
  <c r="I72" i="13"/>
  <c r="I58" i="13"/>
  <c r="I198" i="16"/>
  <c r="I197" i="16"/>
  <c r="I210" i="13"/>
  <c r="I209" i="13"/>
  <c r="I208" i="13"/>
  <c r="F32" i="14"/>
  <c r="H242" i="13"/>
  <c r="H241" i="13"/>
  <c r="H240" i="13"/>
  <c r="H239" i="13"/>
  <c r="H228" i="13"/>
  <c r="E35" i="14"/>
  <c r="H191" i="13"/>
  <c r="H190" i="13"/>
  <c r="H185" i="13"/>
  <c r="H184" i="13"/>
  <c r="H129" i="13"/>
  <c r="H125" i="13"/>
  <c r="H127" i="13"/>
  <c r="H126" i="13"/>
  <c r="H123" i="13"/>
  <c r="H76" i="13"/>
  <c r="H75" i="13"/>
  <c r="H74" i="13"/>
  <c r="H73" i="13"/>
  <c r="H72" i="13"/>
  <c r="H70" i="13"/>
  <c r="H68" i="13"/>
  <c r="H58" i="13"/>
  <c r="H198" i="16"/>
  <c r="H197" i="16"/>
  <c r="H25" i="13"/>
  <c r="H23" i="13"/>
  <c r="G181" i="13"/>
  <c r="G242" i="13"/>
  <c r="G241" i="13"/>
  <c r="G240" i="13"/>
  <c r="G239" i="13"/>
  <c r="G185" i="13"/>
  <c r="G184" i="13"/>
  <c r="G180" i="13"/>
  <c r="G58" i="13"/>
  <c r="G198" i="16"/>
  <c r="G197" i="16"/>
  <c r="G187" i="16"/>
  <c r="G186" i="16"/>
  <c r="G185" i="16"/>
  <c r="G184" i="16"/>
  <c r="G129" i="13"/>
  <c r="G126" i="13"/>
  <c r="G127" i="13"/>
  <c r="G122" i="13"/>
  <c r="G121" i="13"/>
  <c r="G76" i="13"/>
  <c r="G75" i="13"/>
  <c r="G74" i="13"/>
  <c r="G73" i="13"/>
  <c r="G72" i="13"/>
  <c r="G114" i="13"/>
  <c r="G113" i="13"/>
  <c r="G112" i="13"/>
  <c r="I122" i="13"/>
  <c r="I121" i="13"/>
  <c r="H122" i="13"/>
  <c r="H121" i="13"/>
  <c r="G93" i="16"/>
  <c r="I70" i="13"/>
  <c r="G26" i="16"/>
  <c r="G25" i="16"/>
  <c r="G24" i="16"/>
  <c r="G23" i="16"/>
  <c r="G22" i="16"/>
  <c r="G21" i="16"/>
  <c r="G20" i="16"/>
  <c r="I70" i="16"/>
  <c r="H70" i="16"/>
  <c r="G206" i="16"/>
  <c r="G205" i="16"/>
  <c r="I25" i="13"/>
  <c r="I23" i="13"/>
  <c r="I157" i="16"/>
  <c r="I156" i="16"/>
  <c r="G68" i="16"/>
  <c r="G67" i="16"/>
  <c r="G66" i="16"/>
  <c r="G65" i="16"/>
  <c r="G60" i="16"/>
  <c r="G59" i="16"/>
  <c r="H163" i="13"/>
  <c r="H162" i="13"/>
  <c r="H161" i="13"/>
  <c r="G166" i="13"/>
  <c r="I251" i="16"/>
  <c r="I250" i="16"/>
  <c r="I247" i="16"/>
  <c r="I246" i="16"/>
  <c r="I245" i="16"/>
  <c r="I244" i="16"/>
  <c r="I243" i="16"/>
  <c r="G17" i="13"/>
  <c r="G28" i="13"/>
  <c r="G27" i="13"/>
  <c r="I66" i="13"/>
  <c r="I206" i="16"/>
  <c r="I205" i="16"/>
  <c r="H90" i="13"/>
  <c r="H89" i="13"/>
  <c r="H88" i="13"/>
  <c r="H87" i="13"/>
  <c r="H26" i="16"/>
  <c r="H25" i="16"/>
  <c r="H24" i="16"/>
  <c r="H23" i="16"/>
  <c r="H22" i="16"/>
  <c r="H21" i="16"/>
  <c r="H20" i="16"/>
  <c r="I112" i="13"/>
  <c r="I111" i="13"/>
  <c r="I64" i="16"/>
  <c r="I63" i="16"/>
  <c r="I62" i="16"/>
  <c r="I61" i="16"/>
  <c r="I60" i="16"/>
  <c r="I59" i="16"/>
  <c r="G133" i="16"/>
  <c r="G132" i="16"/>
  <c r="G131" i="16"/>
  <c r="G130" i="16"/>
  <c r="G129" i="16"/>
  <c r="G134" i="13"/>
  <c r="G133" i="13"/>
  <c r="G132" i="13"/>
  <c r="G131" i="13"/>
  <c r="G110" i="13"/>
  <c r="G70" i="13"/>
  <c r="G68" i="13"/>
  <c r="G90" i="13"/>
  <c r="G89" i="13"/>
  <c r="G88" i="13"/>
  <c r="G91" i="13"/>
  <c r="I26" i="16"/>
  <c r="I25" i="16"/>
  <c r="I24" i="16"/>
  <c r="I23" i="16"/>
  <c r="I22" i="16"/>
  <c r="I21" i="16"/>
  <c r="I20" i="16"/>
  <c r="H91" i="13"/>
  <c r="G194" i="13"/>
  <c r="H192" i="16"/>
  <c r="H191" i="16"/>
  <c r="I52" i="13"/>
  <c r="H40" i="16"/>
  <c r="I192" i="16"/>
  <c r="I191" i="16"/>
  <c r="H52" i="13"/>
  <c r="I194" i="16"/>
  <c r="I193" i="16"/>
  <c r="H160" i="13"/>
  <c r="H156" i="13"/>
  <c r="H155" i="13"/>
  <c r="I160" i="13"/>
  <c r="I194" i="13"/>
  <c r="H112" i="16"/>
  <c r="H111" i="16"/>
  <c r="H110" i="16"/>
  <c r="I40" i="16"/>
  <c r="I236" i="13"/>
  <c r="I235" i="13"/>
  <c r="I234" i="13"/>
  <c r="I228" i="13"/>
  <c r="H236" i="13"/>
  <c r="H235" i="13"/>
  <c r="H234" i="13"/>
  <c r="I51" i="16"/>
  <c r="I202" i="16"/>
  <c r="I201" i="16"/>
  <c r="H62" i="13"/>
  <c r="I60" i="13"/>
  <c r="I200" i="16"/>
  <c r="I199" i="16"/>
  <c r="H66" i="13"/>
  <c r="H166" i="13"/>
  <c r="I90" i="13"/>
  <c r="I89" i="13"/>
  <c r="I88" i="13"/>
  <c r="I87" i="13"/>
  <c r="I168" i="16"/>
  <c r="I167" i="16"/>
  <c r="I166" i="16"/>
  <c r="I160" i="16"/>
  <c r="G96" i="13"/>
  <c r="G95" i="13"/>
  <c r="G94" i="13"/>
  <c r="G93" i="13"/>
  <c r="G54" i="13"/>
  <c r="I198" i="13"/>
  <c r="G60" i="13"/>
  <c r="H60" i="13"/>
  <c r="I49" i="13"/>
  <c r="G52" i="13"/>
  <c r="I112" i="16"/>
  <c r="I111" i="16"/>
  <c r="I110" i="16"/>
  <c r="H202" i="16"/>
  <c r="H201" i="16"/>
  <c r="I62" i="13"/>
  <c r="I54" i="13"/>
  <c r="I211" i="13"/>
  <c r="H260" i="13"/>
  <c r="H258" i="13"/>
  <c r="G231" i="13"/>
  <c r="G230" i="13"/>
  <c r="G229" i="13"/>
  <c r="H249" i="13"/>
  <c r="H248" i="13"/>
  <c r="H247" i="13"/>
  <c r="H246" i="13"/>
  <c r="H245" i="13"/>
  <c r="H232" i="13"/>
  <c r="H47" i="16"/>
  <c r="H46" i="16"/>
  <c r="H45" i="16"/>
  <c r="H44" i="16"/>
  <c r="H43" i="16"/>
  <c r="H58" i="16"/>
  <c r="H57" i="16"/>
  <c r="H56" i="16"/>
  <c r="H55" i="16"/>
  <c r="H54" i="16"/>
  <c r="H53" i="16"/>
  <c r="H211" i="13"/>
  <c r="H198" i="13"/>
  <c r="I232" i="13"/>
  <c r="G162" i="13"/>
  <c r="G161" i="13"/>
  <c r="G153" i="13"/>
  <c r="G58" i="16"/>
  <c r="G57" i="16"/>
  <c r="G56" i="16"/>
  <c r="G55" i="16"/>
  <c r="G54" i="16"/>
  <c r="G53" i="16"/>
  <c r="H251" i="16"/>
  <c r="H250" i="16"/>
  <c r="H247" i="16"/>
  <c r="I163" i="13"/>
  <c r="I162" i="13"/>
  <c r="I161" i="13"/>
  <c r="H199" i="13"/>
  <c r="H116" i="16"/>
  <c r="H115" i="16"/>
  <c r="G211" i="13"/>
  <c r="G236" i="13"/>
  <c r="G235" i="13"/>
  <c r="G234" i="13"/>
  <c r="G228" i="13"/>
  <c r="D35" i="14"/>
  <c r="G199" i="13"/>
  <c r="G251" i="16"/>
  <c r="G250" i="16"/>
  <c r="G247" i="16"/>
  <c r="G246" i="16"/>
  <c r="G245" i="16"/>
  <c r="G244" i="16"/>
  <c r="G243" i="16"/>
  <c r="G193" i="13"/>
  <c r="H194" i="13"/>
  <c r="I191" i="13"/>
  <c r="I189" i="13"/>
  <c r="I231" i="13"/>
  <c r="I230" i="13"/>
  <c r="I229" i="13"/>
  <c r="I260" i="13"/>
  <c r="I258" i="13"/>
  <c r="F41" i="14"/>
  <c r="G210" i="13"/>
  <c r="G209" i="13"/>
  <c r="G208" i="13"/>
  <c r="D32" i="14"/>
  <c r="I262" i="13"/>
  <c r="I261" i="13"/>
  <c r="I117" i="16"/>
  <c r="G208" i="16"/>
  <c r="G207" i="16"/>
  <c r="H208" i="16"/>
  <c r="H207" i="16"/>
  <c r="H261" i="13"/>
  <c r="H259" i="13"/>
  <c r="G260" i="13"/>
  <c r="G258" i="13"/>
  <c r="G259" i="13"/>
  <c r="H51" i="16"/>
  <c r="I166" i="13"/>
  <c r="G140" i="16"/>
  <c r="G139" i="16"/>
  <c r="H246" i="16"/>
  <c r="H245" i="16"/>
  <c r="H244" i="16"/>
  <c r="H243" i="16"/>
  <c r="H218" i="13"/>
  <c r="H217" i="13"/>
  <c r="H216" i="13"/>
  <c r="H215" i="13"/>
  <c r="H214" i="13"/>
  <c r="H216" i="16"/>
  <c r="H215" i="16"/>
  <c r="H214" i="16"/>
  <c r="H213" i="16"/>
  <c r="H212" i="16"/>
  <c r="H211" i="16"/>
  <c r="H188" i="13"/>
  <c r="H187" i="13"/>
  <c r="E31" i="14"/>
  <c r="G125" i="13"/>
  <c r="I35" i="13"/>
  <c r="I34" i="13"/>
  <c r="I33" i="13"/>
  <c r="F18" i="14"/>
  <c r="H19" i="13"/>
  <c r="H16" i="13"/>
  <c r="H15" i="13"/>
  <c r="H14" i="13"/>
  <c r="I64" i="13"/>
  <c r="I47" i="13"/>
  <c r="H37" i="13"/>
  <c r="H36" i="13"/>
  <c r="G159" i="13"/>
  <c r="H50" i="16"/>
  <c r="H49" i="16"/>
  <c r="H48" i="16"/>
  <c r="G169" i="16"/>
  <c r="G166" i="16"/>
  <c r="G160" i="16"/>
  <c r="I50" i="16"/>
  <c r="I49" i="16"/>
  <c r="I48" i="16"/>
  <c r="I43" i="16"/>
  <c r="I188" i="16"/>
  <c r="H155" i="16"/>
  <c r="H154" i="16"/>
  <c r="H153" i="16"/>
  <c r="H37" i="16"/>
  <c r="H36" i="16"/>
  <c r="H35" i="16"/>
  <c r="H34" i="16"/>
  <c r="H33" i="16"/>
  <c r="G85" i="16"/>
  <c r="I24" i="13"/>
  <c r="G244" i="13"/>
  <c r="D37" i="14"/>
  <c r="D36" i="14"/>
  <c r="G111" i="13"/>
  <c r="H110" i="13"/>
  <c r="H109" i="13"/>
  <c r="I257" i="13"/>
  <c r="F39" i="14"/>
  <c r="H257" i="13"/>
  <c r="E41" i="14"/>
  <c r="E39" i="14"/>
  <c r="H24" i="13"/>
  <c r="G22" i="13"/>
  <c r="G21" i="13"/>
  <c r="D16" i="14"/>
  <c r="G24" i="13"/>
  <c r="G189" i="13"/>
  <c r="G188" i="13"/>
  <c r="G187" i="13"/>
  <c r="D31" i="14"/>
  <c r="G190" i="13"/>
  <c r="I110" i="13"/>
  <c r="I97" i="16"/>
  <c r="I96" i="16"/>
  <c r="I95" i="16"/>
  <c r="I169" i="16"/>
  <c r="I216" i="16"/>
  <c r="I215" i="16"/>
  <c r="I214" i="16"/>
  <c r="I213" i="16"/>
  <c r="I212" i="16"/>
  <c r="I211" i="16"/>
  <c r="H35" i="13"/>
  <c r="H34" i="13"/>
  <c r="H33" i="13"/>
  <c r="E18" i="14"/>
  <c r="G156" i="13"/>
  <c r="G155" i="13"/>
  <c r="I190" i="13"/>
  <c r="I188" i="13"/>
  <c r="I187" i="13"/>
  <c r="F31" i="14"/>
  <c r="H229" i="13"/>
  <c r="I30" i="13"/>
  <c r="I27" i="13"/>
  <c r="I22" i="13"/>
  <c r="I21" i="13"/>
  <c r="H189" i="13"/>
  <c r="G109" i="16"/>
  <c r="G106" i="16"/>
  <c r="G105" i="16"/>
  <c r="G104" i="16"/>
  <c r="H30" i="13"/>
  <c r="H27" i="13"/>
  <c r="H22" i="13"/>
  <c r="H21" i="13"/>
  <c r="H169" i="16"/>
  <c r="G215" i="16"/>
  <c r="G214" i="16"/>
  <c r="G213" i="16"/>
  <c r="G212" i="16"/>
  <c r="G211" i="16"/>
  <c r="H166" i="16"/>
  <c r="H160" i="16"/>
  <c r="H60" i="16"/>
  <c r="H59" i="16"/>
  <c r="H159" i="13"/>
  <c r="I159" i="16"/>
  <c r="I158" i="16"/>
  <c r="H90" i="16"/>
  <c r="H89" i="16"/>
  <c r="H86" i="16"/>
  <c r="H85" i="16"/>
  <c r="H84" i="16"/>
  <c r="G159" i="16"/>
  <c r="G158" i="16"/>
  <c r="G155" i="16"/>
  <c r="G154" i="16"/>
  <c r="G153" i="16"/>
  <c r="E26" i="14"/>
  <c r="E25" i="14"/>
  <c r="I109" i="13"/>
  <c r="F26" i="14"/>
  <c r="F25" i="14"/>
  <c r="H204" i="16"/>
  <c r="H203" i="16"/>
  <c r="I37" i="13"/>
  <c r="I36" i="13"/>
  <c r="I106" i="16"/>
  <c r="I105" i="16"/>
  <c r="I104" i="16"/>
  <c r="H106" i="16"/>
  <c r="H105" i="16"/>
  <c r="H104" i="16"/>
  <c r="I155" i="16"/>
  <c r="I154" i="16"/>
  <c r="I153" i="16"/>
  <c r="G108" i="16"/>
  <c r="G107" i="16"/>
  <c r="F15" i="14"/>
  <c r="I159" i="13"/>
  <c r="I90" i="16"/>
  <c r="I89" i="16"/>
  <c r="I86" i="16"/>
  <c r="I85" i="16"/>
  <c r="I84" i="16"/>
  <c r="I156" i="13"/>
  <c r="I155" i="13"/>
  <c r="D15" i="14"/>
  <c r="H188" i="16"/>
  <c r="E15" i="14"/>
  <c r="H47" i="13"/>
  <c r="I37" i="16"/>
  <c r="I36" i="16"/>
  <c r="I35" i="16"/>
  <c r="I34" i="16"/>
  <c r="G50" i="16"/>
  <c r="G49" i="16"/>
  <c r="G48" i="16"/>
  <c r="G43" i="16"/>
  <c r="G35" i="13"/>
  <c r="G34" i="13"/>
  <c r="G33" i="13"/>
  <c r="G37" i="13"/>
  <c r="G36" i="13"/>
  <c r="G64" i="13"/>
  <c r="G47" i="13"/>
  <c r="G48" i="13"/>
  <c r="G154" i="13"/>
  <c r="G46" i="13"/>
  <c r="G45" i="13"/>
  <c r="D19" i="14"/>
  <c r="H46" i="13"/>
  <c r="H45" i="13"/>
  <c r="E19" i="14"/>
  <c r="H48" i="13"/>
  <c r="E16" i="14"/>
  <c r="E14" i="14"/>
  <c r="H13" i="13"/>
  <c r="E34" i="14"/>
  <c r="E33" i="14"/>
  <c r="H213" i="13"/>
  <c r="G257" i="13"/>
  <c r="D41" i="14"/>
  <c r="D39" i="14"/>
  <c r="E37" i="14"/>
  <c r="E36" i="14"/>
  <c r="H244" i="13"/>
  <c r="F35" i="14"/>
  <c r="F33" i="14"/>
  <c r="I213" i="13"/>
  <c r="H187" i="16"/>
  <c r="H186" i="16"/>
  <c r="H185" i="16"/>
  <c r="H184" i="16"/>
  <c r="H152" i="16"/>
  <c r="H151" i="16"/>
  <c r="I179" i="13"/>
  <c r="I178" i="13"/>
  <c r="F30" i="14"/>
  <c r="D18" i="14"/>
  <c r="G152" i="13"/>
  <c r="D29" i="14"/>
  <c r="H153" i="13"/>
  <c r="H154" i="13"/>
  <c r="I187" i="16"/>
  <c r="I186" i="16"/>
  <c r="I185" i="16"/>
  <c r="I184" i="16"/>
  <c r="I152" i="16"/>
  <c r="I151" i="16"/>
  <c r="G109" i="13"/>
  <c r="D26" i="14"/>
  <c r="D25" i="14"/>
  <c r="H86" i="13"/>
  <c r="E23" i="14"/>
  <c r="E22" i="14"/>
  <c r="G178" i="13"/>
  <c r="D30" i="14"/>
  <c r="G179" i="13"/>
  <c r="G84" i="16"/>
  <c r="G12" i="16"/>
  <c r="F16" i="14"/>
  <c r="F37" i="14"/>
  <c r="F36" i="14"/>
  <c r="I244" i="13"/>
  <c r="I33" i="16"/>
  <c r="I27" i="16"/>
  <c r="I12" i="16"/>
  <c r="H27" i="16"/>
  <c r="I46" i="13"/>
  <c r="I45" i="13"/>
  <c r="F19" i="14"/>
  <c r="I48" i="13"/>
  <c r="I153" i="13"/>
  <c r="I154" i="13"/>
  <c r="G152" i="16"/>
  <c r="G151" i="16"/>
  <c r="F23" i="14"/>
  <c r="F22" i="14"/>
  <c r="I86" i="13"/>
  <c r="G87" i="13"/>
  <c r="G39" i="13"/>
  <c r="G13" i="13"/>
  <c r="D17" i="14"/>
  <c r="D14" i="14"/>
  <c r="I259" i="13"/>
  <c r="H180" i="13"/>
  <c r="G218" i="13"/>
  <c r="G217" i="13"/>
  <c r="G216" i="13"/>
  <c r="G215" i="13"/>
  <c r="G214" i="13"/>
  <c r="G39" i="16"/>
  <c r="G37" i="16"/>
  <c r="G36" i="16"/>
  <c r="G35" i="16"/>
  <c r="G34" i="16"/>
  <c r="G33" i="16"/>
  <c r="G27" i="16"/>
  <c r="D34" i="14"/>
  <c r="D33" i="14"/>
  <c r="G213" i="13"/>
  <c r="E29" i="14"/>
  <c r="H179" i="13"/>
  <c r="H178" i="13"/>
  <c r="E30" i="14"/>
  <c r="G11" i="16"/>
  <c r="G86" i="13"/>
  <c r="G12" i="13"/>
  <c r="D23" i="14"/>
  <c r="D22" i="14"/>
  <c r="D13" i="14"/>
  <c r="H11" i="16"/>
  <c r="I13" i="13"/>
  <c r="I152" i="13"/>
  <c r="F29" i="14"/>
  <c r="F28" i="14"/>
  <c r="I11" i="16"/>
  <c r="F14" i="14"/>
  <c r="D28" i="14"/>
  <c r="H12" i="16"/>
  <c r="F13" i="14"/>
  <c r="I12" i="13"/>
  <c r="E28" i="14"/>
  <c r="E13" i="14"/>
  <c r="H152" i="13"/>
  <c r="H12" i="13"/>
</calcChain>
</file>

<file path=xl/sharedStrings.xml><?xml version="1.0" encoding="utf-8"?>
<sst xmlns="http://schemas.openxmlformats.org/spreadsheetml/2006/main" count="2183" uniqueCount="313">
  <si>
    <t>(тысяч рублей)</t>
  </si>
  <si>
    <t>Наименование</t>
  </si>
  <si>
    <t>ЦСР</t>
  </si>
  <si>
    <t>Рз</t>
  </si>
  <si>
    <t>ПР</t>
  </si>
  <si>
    <t>ВР</t>
  </si>
  <si>
    <t>Сумма</t>
  </si>
  <si>
    <t>Жилищно-коммунальное хозяйство</t>
  </si>
  <si>
    <t>Коммунальное хозяйство</t>
  </si>
  <si>
    <t>Физическая культура и спорт</t>
  </si>
  <si>
    <t>Физкультурно-оздоровительная работа и спортивные мероприятия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</si>
  <si>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</si>
  <si>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Культура</t>
  </si>
  <si>
    <t>Национальная оборона</t>
  </si>
  <si>
    <t>Культура, кинематография, средства массовой информации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</si>
  <si>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</si>
  <si>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</si>
  <si>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</si>
  <si>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</si>
  <si>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 и вневойсковая подготовка</t>
  </si>
  <si>
    <t>Национальная  экономика</t>
  </si>
  <si>
    <t>Жилищное хозяйство</t>
  </si>
  <si>
    <t>Благоустройство</t>
  </si>
  <si>
    <t>Другие общегосударственные вопосы</t>
  </si>
  <si>
    <t>Пенсионное обеспечение</t>
  </si>
  <si>
    <t>Администрация МО "Усть-Лужское сельское поселение"</t>
  </si>
  <si>
    <t>Другие вопросы в области культуры, кинематографии</t>
  </si>
  <si>
    <t>Социальная политика</t>
  </si>
  <si>
    <t>Доплаты к пенсиям, дополнительное пенсионное обеспечение</t>
  </si>
  <si>
    <t>Другие вопросы в области физической культуры и спорта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</si>
  <si>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</si>
  <si>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</si>
  <si>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</si>
  <si>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экономики</t>
  </si>
  <si>
    <t>Культура, кинематография</t>
  </si>
  <si>
    <t>01</t>
  </si>
  <si>
    <t>00</t>
  </si>
  <si>
    <t>03</t>
  </si>
  <si>
    <t>04</t>
  </si>
  <si>
    <t>11</t>
  </si>
  <si>
    <t>13</t>
  </si>
  <si>
    <t>02</t>
  </si>
  <si>
    <t>09</t>
  </si>
  <si>
    <t>12</t>
  </si>
  <si>
    <t>05</t>
  </si>
  <si>
    <t>08</t>
  </si>
  <si>
    <t>10</t>
  </si>
  <si>
    <t>ВСЕГО РАСХОДОВ</t>
  </si>
  <si>
    <t>ГРБС</t>
  </si>
  <si>
    <t>Формирование земельных участков (кадастровая съёмка)</t>
  </si>
  <si>
    <t>Дорожное хозяйство</t>
  </si>
  <si>
    <t>Обеспечение проведения выборов и референдумов</t>
  </si>
  <si>
    <t>07</t>
  </si>
  <si>
    <t>Обеспечение деятельности аппаратов органов местного самоуправления</t>
  </si>
  <si>
    <t>Иные межбюджетные трансферты на осуществление полномочий по внешнему муниципальному финансовому контролю</t>
  </si>
  <si>
    <t>Иные межбюджетные трансферты</t>
  </si>
  <si>
    <t>540</t>
  </si>
  <si>
    <t>Обеспечение деятельности главы администрации</t>
  </si>
  <si>
    <t>Обеспечение дятельности аппаратов органов местного самоуправления</t>
  </si>
  <si>
    <t>Расходы на выплаты по оплате труда органов местного самоуправления</t>
  </si>
  <si>
    <t>Непрограммные расходы органов местного самоуправления</t>
  </si>
  <si>
    <t xml:space="preserve">Резервный фонд  администрации </t>
  </si>
  <si>
    <t>870</t>
  </si>
  <si>
    <t>Ежегодный членский взнос в Ассоциацию "Совет муниципальных образований Ленинградской области"</t>
  </si>
  <si>
    <t>Информационное обеспечение деятельности органов местного самоуправления</t>
  </si>
  <si>
    <t>Мероприятия по приёму делегаций, официальных встреч и приёмов</t>
  </si>
  <si>
    <t>Формирование архивов</t>
  </si>
  <si>
    <t>Дорожное хозяйство (дорожные фонды)</t>
  </si>
  <si>
    <t>Обеспечение содержания уличного освещения</t>
  </si>
  <si>
    <t>Содержание мест захоронения</t>
  </si>
  <si>
    <t>Прочие мероприятия по благоустройству поселения</t>
  </si>
  <si>
    <t>Мероприятия в сфере культуры</t>
  </si>
  <si>
    <t>Обеспечение дятельности органов местного самоуправления</t>
  </si>
  <si>
    <t xml:space="preserve">Непрограммные расходы </t>
  </si>
  <si>
    <t>Уплата прочих налогов, сборов и иных платежей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</si>
  <si>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</si>
  <si>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</si>
  <si>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государственных (муниципальных ) органов</t>
  </si>
  <si>
    <t>86 4 00 00000</t>
  </si>
  <si>
    <t>86 4 01 00120</t>
  </si>
  <si>
    <t>86 4 01 02830</t>
  </si>
  <si>
    <t>86 0 00 00000</t>
  </si>
  <si>
    <t>86 3 01 00100</t>
  </si>
  <si>
    <t>86 3 00 00000</t>
  </si>
  <si>
    <t>86 4 01 00100</t>
  </si>
  <si>
    <t>87 0 00 00000</t>
  </si>
  <si>
    <t>87 9 00 00000</t>
  </si>
  <si>
    <t>87 9 01 80020</t>
  </si>
  <si>
    <t>87 9 01 00090</t>
  </si>
  <si>
    <t>87 9 01 80030</t>
  </si>
  <si>
    <t>87 9 01 80040</t>
  </si>
  <si>
    <t>87 9 01 80060</t>
  </si>
  <si>
    <t>87 9 01 80070</t>
  </si>
  <si>
    <t>87 9 01 80080</t>
  </si>
  <si>
    <t>87 9 01 80390</t>
  </si>
  <si>
    <t>87 9 01 80300</t>
  </si>
  <si>
    <t>87 9 01 02850</t>
  </si>
  <si>
    <t>87 9 01 51180</t>
  </si>
  <si>
    <t>Муниципальная программа МО "Усть-Лужское сельское поселение" "Защита населения и территории от ЧС, обеспечение пожарной безопасности и безопасности людей на водных объетах"</t>
  </si>
  <si>
    <t>44 0 00 00000</t>
  </si>
  <si>
    <t>44 1 00 00000</t>
  </si>
  <si>
    <t>44 1 01 00000</t>
  </si>
  <si>
    <t>87 9 01 00000</t>
  </si>
  <si>
    <t>87 9 01 80310</t>
  </si>
  <si>
    <t>Взносы в фонд капитального ремонта</t>
  </si>
  <si>
    <t>Муниципальная программа МО "Усть-Лужское сельское поселение"  «Развитие автомобильных дорог в МО "Усть-Лужское сельское поселение"</t>
  </si>
  <si>
    <t>45 0 00  00000</t>
  </si>
  <si>
    <t>45 1 00  00000</t>
  </si>
  <si>
    <t>45 1 01  00000</t>
  </si>
  <si>
    <t>45 1 01  80210</t>
  </si>
  <si>
    <t>Муниципальная программа "Развитие культуры и спорта на территории МО "Усть-Лужское сельское поселение"</t>
  </si>
  <si>
    <t xml:space="preserve">Другие вопросы в области культуры. Кинематографии, средства массовой информации </t>
  </si>
  <si>
    <t>45 3 00  00000</t>
  </si>
  <si>
    <t>45 3 01  00000</t>
  </si>
  <si>
    <t>45 3 01  80240</t>
  </si>
  <si>
    <t>Основные мероприятия: мероприятия в сфере культуры</t>
  </si>
  <si>
    <t>Подпрограмма  "Развитие физической культуры и спорта на территории Усть-Лжскго селького поселения" муниципальной программы "Развитие культуры и спорта на территории МО "Усть-Лужское сельское поселение"</t>
  </si>
  <si>
    <t>45 4 00  00000</t>
  </si>
  <si>
    <t>45 4 01  00000</t>
  </si>
  <si>
    <t>45 4 01  80370</t>
  </si>
  <si>
    <t>Основные мероприятия: Физкультурно-оздоровительная работа и спортивные мероприятия</t>
  </si>
  <si>
    <t>87 9 01 00410</t>
  </si>
  <si>
    <t>45 5 00  00000</t>
  </si>
  <si>
    <t>45 5 01  00000</t>
  </si>
  <si>
    <t>45 5 01  80240</t>
  </si>
  <si>
    <t>Подпрограмма  "Молодежь 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</si>
  <si>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Осуществление полномочий Российской Федерации , в области содействия занятости населения,трудоустройство подростков</t>
  </si>
  <si>
    <t>Расходы на выплаты персоналу казенных учреждений</t>
  </si>
  <si>
    <t>44 1 01 80100</t>
  </si>
  <si>
    <t>47 000 00000</t>
  </si>
  <si>
    <t>47 1 00 00000</t>
  </si>
  <si>
    <t>47 1 01 00000</t>
  </si>
  <si>
    <t>47 1 01 80450</t>
  </si>
  <si>
    <t>47 2 00 00000</t>
  </si>
  <si>
    <t>47 2 01 00000</t>
  </si>
  <si>
    <t>47 2 01 80460</t>
  </si>
  <si>
    <t>Основные мероприятия: обеспечение содержания уличного освещения</t>
  </si>
  <si>
    <t>Основные мероприятия: содержание мест захоронения</t>
  </si>
  <si>
    <t>Основные мероприятия: мероприятия по благоустройству поселения</t>
  </si>
  <si>
    <t>Основные мероприятия: охрана строящихся КОС</t>
  </si>
  <si>
    <t>47 3 01 80450</t>
  </si>
  <si>
    <t>47 3 00 00000</t>
  </si>
  <si>
    <t>47 3 01 00000</t>
  </si>
  <si>
    <t>Основные мероприятия: разработка проекта организации дорожного движения на территории МО (Квартал Остров)"</t>
  </si>
  <si>
    <t>Подпрограмма «Повышение безопасности движения»</t>
  </si>
  <si>
    <t>Обеспечение деятельности органов местного самоуправления</t>
  </si>
  <si>
    <t>86 4 01 00000</t>
  </si>
  <si>
    <t>Непрограммые расходы</t>
  </si>
  <si>
    <t>86 3 01 00000</t>
  </si>
  <si>
    <t xml:space="preserve">Непрограммные расходы органов </t>
  </si>
  <si>
    <t>45 000  00000</t>
  </si>
  <si>
    <t>Приложение 5</t>
  </si>
  <si>
    <t>к решению Совета Депутатов</t>
  </si>
  <si>
    <t xml:space="preserve">МО "Усть-Лужское сельское </t>
  </si>
  <si>
    <t>поселение"</t>
  </si>
  <si>
    <t>Приложение 6</t>
  </si>
  <si>
    <t>87 9 01 80090</t>
  </si>
  <si>
    <t>Мероприятия в области ГО и ЧС</t>
  </si>
  <si>
    <t>Мероприятия по содержанию автомобильных дорог общего пользования местного значения и искусственных сооружений на них, механизированная уборка(средства дорожного фонда)</t>
  </si>
  <si>
    <t>Обеспечение начисления платы за найм и доставка квитанций</t>
  </si>
  <si>
    <t>Охрана строящихся КОС</t>
  </si>
  <si>
    <t>49 0 00 00000</t>
  </si>
  <si>
    <t>49 1 00 00000</t>
  </si>
  <si>
    <t>49 1 05 00000</t>
  </si>
  <si>
    <t>49 1 05 80430</t>
  </si>
  <si>
    <t>49 1 06 00000</t>
  </si>
  <si>
    <t>49 1 06 80470</t>
  </si>
  <si>
    <t>49 1 01 00000</t>
  </si>
  <si>
    <t>49 1 01 80150</t>
  </si>
  <si>
    <t>49 1 03 00000</t>
  </si>
  <si>
    <t>49 1 03 80160</t>
  </si>
  <si>
    <t>49 1 04 00000</t>
  </si>
  <si>
    <t>49 1 04 80190</t>
  </si>
  <si>
    <t>Подпрограмма  "Поддержка в сфере культуры на территории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</si>
  <si>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Основные мероприятия: Обеспечение пожарной безопасности, опашка населенных пунктов; поддержка ДПД; оснащение пункта эвакуации; приобретение мотопомпы, средств индивидуальной защиты, знаков, аншлагов</t>
  </si>
  <si>
    <t>47 4 00 00000</t>
  </si>
  <si>
    <t>47 4 01 00000</t>
  </si>
  <si>
    <t>47 4 01 70140</t>
  </si>
  <si>
    <t>Подпрограмма "Капитальный ремонт и ремонт автомобильных дорог общего пользования местного значения"</t>
  </si>
  <si>
    <t>Основные мероприятия: Капитальный ремонт и ремонт автомобильных дорог общего пользования местного значения</t>
  </si>
  <si>
    <t xml:space="preserve"> Капитальный ремонт и ремонт автомобильных дорог общего пользования местного значения</t>
  </si>
  <si>
    <t>45 1 01  s0360</t>
  </si>
  <si>
    <t>87 9 01 80050</t>
  </si>
  <si>
    <t>Техническая инвентаризация и паспортизация объектов муниципальной собственности</t>
  </si>
  <si>
    <t>850</t>
  </si>
  <si>
    <t>47 4 01 s0140</t>
  </si>
  <si>
    <t>Софинансирование мероприятий на капитальный ремонт и ремонт автомобильных дорог общего пользования местного значения</t>
  </si>
  <si>
    <t>87 9 01 80370</t>
  </si>
  <si>
    <t>87 9 01 80240</t>
  </si>
  <si>
    <t>Расходы на обеспечение функций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</si>
  <si>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</si>
  <si>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государственных (муниципальных) органов</t>
  </si>
  <si>
    <t xml:space="preserve">Реализация непрограммных направлений расходов органов местного самоуправления </t>
  </si>
  <si>
    <t>Оценка и оформление земельных участков, объектов недвижимости</t>
  </si>
  <si>
    <t>Расходы на исполнение полномочий старост</t>
  </si>
  <si>
    <t>Иные межбюджетные трансферты на осуществление передаваемых полномочий по решению вопросов местного значения, связанных с исполнением частичных функций пост.51 ЖК РФ</t>
  </si>
  <si>
    <t>Подпрограмма "Защита населения и территории от ЧС, обеспечение пожарной безопасности и безопасности людей на водных объетах"</t>
  </si>
  <si>
    <t>Подпрограмма "Содержание автомобильных дорог общего пользования местного значения"</t>
  </si>
  <si>
    <t>Основные мероприятия: содержанию дорог (уборка снега)</t>
  </si>
  <si>
    <t>Подпрограмма "Поддержание существующей сети автомобильных дорог общего пользования местного значения"</t>
  </si>
  <si>
    <t>Основные мероприятия: ремонт автомобильных дорог общего пользования местного значения  и дворовых территорий многоквартирных домов, проездов к дворовым территориям многоквартирных домов населённого пункта</t>
  </si>
  <si>
    <t>Мероприятия по ремонту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населенного пункта (средства дорожного фонда)</t>
  </si>
  <si>
    <t>Ведение паспортного регистрационного учёта граждан</t>
  </si>
  <si>
    <t>Озеленение сельских территорий</t>
  </si>
  <si>
    <t>49 1 03 80180</t>
  </si>
  <si>
    <t>Ремонт объектов жилищного фонда</t>
  </si>
  <si>
    <t>49 1 05 80130</t>
  </si>
  <si>
    <t>Основные мероприятия:Мероприятия по содержанию и ремонту муниципального жилого фонда</t>
  </si>
  <si>
    <t xml:space="preserve">МП «Развитие частей территории  МО «Усть-Лужское сельское поселение Кингисеппского муниципального района Ленинградской области ». </t>
  </si>
  <si>
    <t>48 1 00 00000</t>
  </si>
  <si>
    <t>48 1 01 00000</t>
  </si>
  <si>
    <t>Софинансирование мероприятий по содержанию автомобильных дорог общего пользования местного значения и искусственных сооружений на них, механизированная уборка(средства дорожного фонда)</t>
  </si>
  <si>
    <t>48 1 01 S0880</t>
  </si>
  <si>
    <t xml:space="preserve">МП «Развитие частей территории  МО «Усть-Лужское сельское поселение Кингисеппского муниципального района Ленинградской области». </t>
  </si>
  <si>
    <t>Приложение 7</t>
  </si>
  <si>
    <t>87 9 01 80010</t>
  </si>
  <si>
    <t>Проведение выборов и референдумов</t>
  </si>
  <si>
    <t>Другие вопросы в области жилищно-коммунального хозяйства</t>
  </si>
  <si>
    <t xml:space="preserve"> Муниципальная программа "Развитие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 на 2019-2021 годы"</t>
  </si>
  <si>
    <t>42 1 00 00000</t>
  </si>
  <si>
    <t xml:space="preserve">МП МО "«Развитие территории пос. Усть-Луга, являющегося административным центром муниципального образования «Усть-Лужское сельское поселение»". </t>
  </si>
  <si>
    <t>МУНИЦИПАЛЬНЫЕ ПРОГРАММЫ</t>
  </si>
  <si>
    <t>48 0 00 00000</t>
  </si>
  <si>
    <t>НЕПРОГРАММНЫЕ</t>
  </si>
  <si>
    <t>Муниципальная программа "Развитие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 на 2019-2021 годы"</t>
  </si>
  <si>
    <t>49 1 05 80090</t>
  </si>
  <si>
    <t>Ведомственная структура расходов бюджета</t>
  </si>
  <si>
    <t>320</t>
  </si>
  <si>
    <t>Сциальные выплаты гражданам, кроме публичных нормативных социальных выплат</t>
  </si>
  <si>
    <t>ВСЕГО:</t>
  </si>
  <si>
    <t>Физическая культура</t>
  </si>
  <si>
    <t>87 9 01 01150</t>
  </si>
  <si>
    <t>Осуществление закреплённых за муниципальным образованием законодательством полномочий</t>
  </si>
  <si>
    <t>87 9 01 s0360</t>
  </si>
  <si>
    <t>45 1 01 01150</t>
  </si>
  <si>
    <t>Софинансирование выплат стимулирующего характера работникам муниципальных учреждений культуры Ленинградской области</t>
  </si>
  <si>
    <t>Софинансирование расходов на мероприятия в рамках реализации областного закона от 28 декабря 2018 года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</si>
  <si>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Передада полномочий по жилищному контролю</t>
  </si>
  <si>
    <t>87 9 01 02860</t>
  </si>
  <si>
    <t xml:space="preserve"> 48 1 08 S4770</t>
  </si>
  <si>
    <t>Другие вопросы в области национальной безопасности и правоохранительной деятельности</t>
  </si>
  <si>
    <t xml:space="preserve">Осуществление отдельных государственных полномочий Ленинградской области в сфере административных правоотношений </t>
  </si>
  <si>
    <t>87 9 01 71340</t>
  </si>
  <si>
    <t>14</t>
  </si>
  <si>
    <t>муниципального образования  "Усть-Лужское сельское поселение"  на  2021 год и на плановый период 2022 и 2023 годов.</t>
  </si>
  <si>
    <t>42 1 07 S4660</t>
  </si>
  <si>
    <t>42 1 0700000</t>
  </si>
  <si>
    <t>Ремонт внутри поселковых дорог в населенных пунктах поселения.</t>
  </si>
  <si>
    <t>42 0 00 00000</t>
  </si>
  <si>
    <t>Основное мероприятие:Устройство автостоянок в квартале Ленрыба  пос.Усть-Луга.</t>
  </si>
  <si>
    <t>48 1 06 00000</t>
  </si>
  <si>
    <t>48 1 06 S4770</t>
  </si>
  <si>
    <t>87 9 01 02840</t>
  </si>
  <si>
    <t>Иные межбюджетные трансферты по передаче части полномочий по подготовке проектов генерального плана поселения, правил землепользования и застройки поселения и внесения изменений в генеральный план поселения, правила землепользования и застройки муниципальных образований</t>
  </si>
  <si>
    <t>Муниципальная программа"Переселение граждан из аварийного жилищного фонда на территории МО «Усть-Лужского сельского поселения"</t>
  </si>
  <si>
    <t>41 0 00 00000</t>
  </si>
  <si>
    <t>Муниципальная программа"Переселение граждан из аварийного жилищного фонда на территории МО «Усть-Лужского сельского поселения "</t>
  </si>
  <si>
    <t>41 1 00 00000</t>
  </si>
  <si>
    <t xml:space="preserve">Переселение граждан из аварийного жилищного фонда на территории МО «Усть-Лужского сельского поселения </t>
  </si>
  <si>
    <t>41 1 F3 6748s</t>
  </si>
  <si>
    <t>Бюджетные инвестиции</t>
  </si>
  <si>
    <t>410</t>
  </si>
  <si>
    <t>49 2 00 00000</t>
  </si>
  <si>
    <t>Подпрограмма Формирование городской среды на территьрии "Усть-Лужского сельского поселения"</t>
  </si>
  <si>
    <t>49 2 F2 55550</t>
  </si>
  <si>
    <t>Мероприятия по формированию комфортной городской среды на территории МО «Усть-Лужское сельское поселение»</t>
  </si>
  <si>
    <t>49 3 00 00000</t>
  </si>
  <si>
    <t>Подпрограмма Ликвидация борщевика Сосновского</t>
  </si>
  <si>
    <t>Мероприятия по ликвидация борщевика Сосновского</t>
  </si>
  <si>
    <t>49 3 01 80180</t>
  </si>
  <si>
    <t xml:space="preserve"> Муниципальная программа "Развитие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</t>
  </si>
  <si>
    <t xml:space="preserve"> Муниципальная программа "Развитие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 </t>
  </si>
  <si>
    <t xml:space="preserve"> Муниципальная программа "Развитие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 н</t>
  </si>
  <si>
    <t xml:space="preserve">Подпрограмма  "Молодежь  Усть-Лужского сельского поселения" </t>
  </si>
  <si>
    <t>49 0 00  00000</t>
  </si>
  <si>
    <t>49 4 00  00000</t>
  </si>
  <si>
    <t>Основные мероприятия:  содействие занятости, трудоустройство подростков</t>
  </si>
  <si>
    <t>49 4 01 00000</t>
  </si>
  <si>
    <t>49 4 01 80200</t>
  </si>
  <si>
    <t>110</t>
  </si>
  <si>
    <t>Подпрограмма  "Сохранение и развитие культурно - досуговой деятельности в МКУК КДЦ "Усть-Луга "</t>
  </si>
  <si>
    <t>Основные мероприятия: обеспечение деятельности МКУК КДЦ "Усть-Луга "</t>
  </si>
  <si>
    <t>Обеспечение деятельности   МКУК КДЦ "Усть-Луга 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</si>
  <si>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 и подразделам классификации расходов бюджета муниципального образования  "Усть-Лужское сельское поселение"  на  2021 год и на плановый период 2022 и 2023 годов.</t>
  </si>
  <si>
    <t>Подпрограмма  "Сохранение и развитие культурно - досуговой деятельности в МКУК КДЦ "Усть-Луга" "</t>
  </si>
  <si>
    <t>Основные мероприятия: обеспечение деятельности МКУК КДЦ "Усть-Луга"</t>
  </si>
  <si>
    <t>Обеспечение деятельности МКУК КДЦ "Усть-Луга"</t>
  </si>
  <si>
    <t>Подпрограмма  "Молодежь"</t>
  </si>
  <si>
    <t>Распределение бюджетных ассигнований по разделам, подразделам классификации расходов бюджета МО "Усть-Лужское сельское поселение" на 2021год и на плановый период 2022 и 2023годов</t>
  </si>
  <si>
    <t>Подпрограмма Формирование городской среды на территории "Усть-Лужского сельского поселения"</t>
  </si>
  <si>
    <t>Осуществление закрепленных за муниципальным образованием законодательством полномочий</t>
  </si>
  <si>
    <t>87 9 0101150</t>
  </si>
  <si>
    <t>Основные мероприятия:Прочие мероприятия по благоустройству</t>
  </si>
  <si>
    <t>49 1 03 s4790</t>
  </si>
  <si>
    <t>Создание мест (площадок) накопления твердых коммунальных отходов</t>
  </si>
  <si>
    <t>Социальная помощь</t>
  </si>
  <si>
    <t>Муниципальная программа МО Усть-Лужское сельское поселение» «Обеспечение качественным жильём граждан на территории МО «Усть-Лужское поселение»»</t>
  </si>
  <si>
    <t>43 0 00  00000</t>
  </si>
  <si>
    <t xml:space="preserve">Подпрограмма «Жилье для молодежи». </t>
  </si>
  <si>
    <t>43 2 00  00000</t>
  </si>
  <si>
    <t>43 2 01  00000</t>
  </si>
  <si>
    <t xml:space="preserve">Улучшение жилья для молодежи в рамках государственной программы Ленинградской области «Обеспечение качественным жильем граждан на территории Ленинградской области». </t>
  </si>
  <si>
    <t>43 2 01  L4970</t>
  </si>
  <si>
    <t>Субсидии гражданам на приобретение жилья</t>
  </si>
  <si>
    <t>За счет средств поступивших от Фонда содействия реформированию жилищно-коммунального хозяйства</t>
  </si>
  <si>
    <t xml:space="preserve">41 1 F3 67483 </t>
  </si>
  <si>
    <t>За счет средствбюджетов субъектов РФ</t>
  </si>
  <si>
    <t>41 1 F3 67484</t>
  </si>
  <si>
    <t>87 9 01 80100</t>
  </si>
  <si>
    <t>87 9 01 80360</t>
  </si>
  <si>
    <t>Мероприятия по реализации иных вопросов в области жилищно-коммунального хозяйства</t>
  </si>
  <si>
    <t>87 9 01 80210</t>
  </si>
  <si>
    <t>от 19.02.2021 №119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</si>
</sst>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1" formatCode="#,##0.0"/>
    <numFmt numFmtId="186" formatCode="0.0"/>
  </numFmts>
  <fonts count="41" x14ac:knownFonts="1">
    <font>
      <sz val="10"/>
      <color indexed="8"/>
      <name val="Arial"/>
      <charset val="204"/>
    </font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0"/>
      <name val="Arial Cyr"/>
      <charset val="204"/>
    </font>
    <font>
      <i/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Arial"/>
      <charset val="204"/>
    </font>
    <font>
      <sz val="13"/>
      <color indexed="8"/>
      <name val="Times New Roman"/>
      <family val="1"/>
      <charset val="204"/>
    </font>
    <font>
      <sz val="10"/>
      <color theme="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11"/>
      <color rgb="FF4D5156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8">
    <xf numFmtId="0" fontId="0" fillId="0" borderId="0" xfId="0"/>
    <xf numFmtId="0" fontId="0" fillId="0" borderId="0" xfId="0" applyFill="1"/>
    <xf numFmtId="0" fontId="8" fillId="0" borderId="1" xfId="0" applyFont="1" applyFill="1" applyBorder="1"/>
    <xf numFmtId="0" fontId="7" fillId="0" borderId="1" xfId="0" applyFont="1" applyFill="1" applyBorder="1" applyAlignment="1">
      <alignment wrapText="1"/>
    </xf>
    <xf numFmtId="181" fontId="8" fillId="0" borderId="1" xfId="0" applyNumberFormat="1" applyFont="1" applyFill="1" applyBorder="1" applyAlignment="1">
      <alignment horizontal="right" wrapText="1"/>
    </xf>
    <xf numFmtId="181" fontId="7" fillId="0" borderId="1" xfId="0" applyNumberFormat="1" applyFont="1" applyFill="1" applyBorder="1" applyAlignment="1">
      <alignment horizontal="right" wrapText="1"/>
    </xf>
    <xf numFmtId="49" fontId="7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/>
    <xf numFmtId="0" fontId="9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wrapText="1"/>
    </xf>
    <xf numFmtId="181" fontId="7" fillId="0" borderId="2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wrapText="1"/>
    </xf>
    <xf numFmtId="0" fontId="35" fillId="0" borderId="0" xfId="0" applyFont="1" applyFill="1"/>
    <xf numFmtId="0" fontId="17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9" fontId="0" fillId="0" borderId="0" xfId="0" applyNumberFormat="1" applyFill="1" applyAlignment="1"/>
    <xf numFmtId="0" fontId="17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181" fontId="10" fillId="0" borderId="3" xfId="0" applyNumberFormat="1" applyFont="1" applyFill="1" applyBorder="1" applyAlignment="1">
      <alignment horizontal="right" wrapText="1"/>
    </xf>
    <xf numFmtId="0" fontId="36" fillId="0" borderId="0" xfId="0" applyFont="1" applyFill="1"/>
    <xf numFmtId="0" fontId="4" fillId="0" borderId="3" xfId="0" applyFont="1" applyFill="1" applyBorder="1" applyAlignment="1">
      <alignment horizontal="center" wrapText="1"/>
    </xf>
    <xf numFmtId="49" fontId="15" fillId="0" borderId="3" xfId="0" applyNumberFormat="1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 wrapText="1"/>
    </xf>
    <xf numFmtId="4" fontId="0" fillId="0" borderId="0" xfId="0" applyNumberFormat="1" applyFill="1"/>
    <xf numFmtId="0" fontId="10" fillId="0" borderId="3" xfId="0" applyFont="1" applyFill="1" applyBorder="1" applyAlignment="1">
      <alignment wrapText="1"/>
    </xf>
    <xf numFmtId="49" fontId="10" fillId="0" borderId="3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wrapText="1"/>
    </xf>
    <xf numFmtId="49" fontId="1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181" fontId="1" fillId="0" borderId="3" xfId="0" applyNumberFormat="1" applyFont="1" applyFill="1" applyBorder="1" applyAlignment="1">
      <alignment horizontal="right" wrapText="1"/>
    </xf>
    <xf numFmtId="49" fontId="2" fillId="0" borderId="3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right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49" fontId="18" fillId="0" borderId="3" xfId="0" applyNumberFormat="1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49" fontId="18" fillId="0" borderId="3" xfId="0" applyNumberFormat="1" applyFont="1" applyFill="1" applyBorder="1" applyAlignment="1">
      <alignment horizontal="center" wrapText="1"/>
    </xf>
    <xf numFmtId="0" fontId="18" fillId="0" borderId="3" xfId="0" applyFont="1" applyFill="1" applyBorder="1" applyAlignment="1">
      <alignment horizontal="center" wrapText="1"/>
    </xf>
    <xf numFmtId="181" fontId="5" fillId="0" borderId="3" xfId="0" applyNumberFormat="1" applyFont="1" applyFill="1" applyBorder="1" applyAlignment="1">
      <alignment horizontal="right" wrapText="1"/>
    </xf>
    <xf numFmtId="49" fontId="14" fillId="0" borderId="3" xfId="0" applyNumberFormat="1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49" fontId="4" fillId="0" borderId="3" xfId="0" applyNumberFormat="1" applyFont="1" applyFill="1" applyBorder="1" applyAlignment="1">
      <alignment horizontal="center" wrapText="1"/>
    </xf>
    <xf numFmtId="181" fontId="4" fillId="0" borderId="3" xfId="0" applyNumberFormat="1" applyFont="1" applyFill="1" applyBorder="1" applyAlignment="1">
      <alignment horizontal="right" wrapText="1"/>
    </xf>
    <xf numFmtId="0" fontId="3" fillId="0" borderId="3" xfId="0" applyFont="1" applyFill="1" applyBorder="1"/>
    <xf numFmtId="0" fontId="13" fillId="0" borderId="3" xfId="0" applyFont="1" applyFill="1" applyBorder="1" applyAlignment="1">
      <alignment horizontal="center" vertical="top" wrapText="1"/>
    </xf>
    <xf numFmtId="49" fontId="13" fillId="0" borderId="3" xfId="0" applyNumberFormat="1" applyFont="1" applyFill="1" applyBorder="1" applyAlignment="1">
      <alignment horizontal="center" vertical="top" wrapText="1"/>
    </xf>
    <xf numFmtId="181" fontId="3" fillId="0" borderId="3" xfId="0" applyNumberFormat="1" applyFont="1" applyFill="1" applyBorder="1" applyAlignment="1">
      <alignment horizontal="right" wrapText="1"/>
    </xf>
    <xf numFmtId="3" fontId="5" fillId="0" borderId="3" xfId="0" applyNumberFormat="1" applyFont="1" applyFill="1" applyBorder="1" applyAlignment="1">
      <alignment horizontal="center" wrapText="1"/>
    </xf>
    <xf numFmtId="49" fontId="16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vertical="top" wrapText="1"/>
    </xf>
    <xf numFmtId="181" fontId="2" fillId="0" borderId="3" xfId="0" applyNumberFormat="1" applyFont="1" applyFill="1" applyBorder="1" applyAlignment="1">
      <alignment horizontal="right" wrapText="1"/>
    </xf>
    <xf numFmtId="49" fontId="0" fillId="0" borderId="3" xfId="0" applyNumberFormat="1" applyFill="1" applyBorder="1" applyAlignment="1">
      <alignment horizontal="center" wrapText="1"/>
    </xf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20" fillId="0" borderId="3" xfId="0" applyFont="1" applyFill="1" applyBorder="1" applyAlignment="1">
      <alignment wrapText="1"/>
    </xf>
    <xf numFmtId="0" fontId="19" fillId="0" borderId="3" xfId="0" applyFont="1" applyFill="1" applyBorder="1" applyAlignment="1">
      <alignment wrapText="1"/>
    </xf>
    <xf numFmtId="0" fontId="21" fillId="0" borderId="3" xfId="0" applyFont="1" applyFill="1" applyBorder="1" applyAlignment="1">
      <alignment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top" wrapText="1"/>
    </xf>
    <xf numFmtId="0" fontId="22" fillId="0" borderId="3" xfId="0" applyFont="1" applyFill="1" applyBorder="1" applyAlignment="1">
      <alignment horizontal="left" wrapText="1"/>
    </xf>
    <xf numFmtId="0" fontId="23" fillId="0" borderId="3" xfId="0" applyFont="1" applyFill="1" applyBorder="1" applyAlignment="1">
      <alignment wrapText="1"/>
    </xf>
    <xf numFmtId="0" fontId="23" fillId="0" borderId="3" xfId="0" applyFont="1" applyFill="1" applyBorder="1" applyAlignment="1">
      <alignment horizontal="left" vertical="top" wrapText="1"/>
    </xf>
    <xf numFmtId="0" fontId="24" fillId="0" borderId="3" xfId="0" applyFont="1" applyFill="1" applyBorder="1" applyAlignment="1">
      <alignment wrapText="1"/>
    </xf>
    <xf numFmtId="0" fontId="4" fillId="0" borderId="0" xfId="0" applyFont="1" applyFill="1"/>
    <xf numFmtId="0" fontId="37" fillId="0" borderId="0" xfId="0" applyFont="1" applyFill="1"/>
    <xf numFmtId="0" fontId="0" fillId="0" borderId="3" xfId="0" applyFill="1" applyBorder="1"/>
    <xf numFmtId="0" fontId="2" fillId="0" borderId="0" xfId="0" applyFont="1" applyFill="1" applyBorder="1" applyAlignment="1"/>
    <xf numFmtId="186" fontId="36" fillId="0" borderId="0" xfId="0" applyNumberFormat="1" applyFont="1" applyFill="1"/>
    <xf numFmtId="49" fontId="25" fillId="0" borderId="3" xfId="0" applyNumberFormat="1" applyFont="1" applyFill="1" applyBorder="1" applyAlignment="1">
      <alignment horizontal="center" vertical="top" wrapText="1"/>
    </xf>
    <xf numFmtId="181" fontId="36" fillId="0" borderId="0" xfId="0" applyNumberFormat="1" applyFont="1" applyFill="1"/>
    <xf numFmtId="181" fontId="38" fillId="0" borderId="0" xfId="0" applyNumberFormat="1" applyFont="1" applyFill="1" applyBorder="1" applyAlignment="1">
      <alignment wrapText="1"/>
    </xf>
    <xf numFmtId="0" fontId="28" fillId="0" borderId="3" xfId="0" applyFont="1" applyFill="1" applyBorder="1" applyAlignment="1">
      <alignment wrapText="1"/>
    </xf>
    <xf numFmtId="49" fontId="20" fillId="0" borderId="3" xfId="0" applyNumberFormat="1" applyFont="1" applyFill="1" applyBorder="1" applyAlignment="1">
      <alignment horizontal="center" wrapText="1"/>
    </xf>
    <xf numFmtId="0" fontId="20" fillId="0" borderId="3" xfId="0" applyFont="1" applyFill="1" applyBorder="1" applyAlignment="1">
      <alignment horizontal="center" wrapText="1"/>
    </xf>
    <xf numFmtId="181" fontId="20" fillId="0" borderId="3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181" fontId="0" fillId="0" borderId="0" xfId="0" applyNumberFormat="1" applyFill="1"/>
    <xf numFmtId="0" fontId="2" fillId="0" borderId="3" xfId="0" applyFont="1" applyFill="1" applyBorder="1"/>
    <xf numFmtId="3" fontId="0" fillId="0" borderId="0" xfId="0" applyNumberFormat="1" applyFill="1"/>
    <xf numFmtId="0" fontId="27" fillId="0" borderId="3" xfId="0" applyFont="1" applyFill="1" applyBorder="1" applyAlignment="1">
      <alignment horizontal="left" wrapText="1"/>
    </xf>
    <xf numFmtId="0" fontId="27" fillId="0" borderId="3" xfId="0" applyFont="1" applyFill="1" applyBorder="1" applyAlignment="1">
      <alignment horizontal="left" vertical="top" wrapText="1"/>
    </xf>
    <xf numFmtId="181" fontId="15" fillId="0" borderId="3" xfId="0" applyNumberFormat="1" applyFont="1" applyFill="1" applyBorder="1" applyAlignment="1">
      <alignment horizontal="right" wrapText="1"/>
    </xf>
    <xf numFmtId="0" fontId="26" fillId="0" borderId="3" xfId="0" applyFont="1" applyFill="1" applyBorder="1" applyAlignment="1">
      <alignment horizontal="center" vertical="top" wrapText="1"/>
    </xf>
    <xf numFmtId="49" fontId="19" fillId="0" borderId="3" xfId="0" applyNumberFormat="1" applyFont="1" applyFill="1" applyBorder="1" applyAlignment="1">
      <alignment horizontal="center" wrapText="1"/>
    </xf>
    <xf numFmtId="181" fontId="19" fillId="0" borderId="3" xfId="0" applyNumberFormat="1" applyFont="1" applyFill="1" applyBorder="1" applyAlignment="1">
      <alignment horizontal="right" wrapText="1"/>
    </xf>
    <xf numFmtId="49" fontId="21" fillId="0" borderId="3" xfId="0" applyNumberFormat="1" applyFont="1" applyFill="1" applyBorder="1" applyAlignment="1">
      <alignment horizontal="center" wrapText="1"/>
    </xf>
    <xf numFmtId="181" fontId="21" fillId="0" borderId="3" xfId="0" applyNumberFormat="1" applyFont="1" applyFill="1" applyBorder="1" applyAlignment="1">
      <alignment horizontal="right" wrapText="1"/>
    </xf>
    <xf numFmtId="0" fontId="22" fillId="0" borderId="3" xfId="0" applyFont="1" applyFill="1" applyBorder="1" applyAlignment="1">
      <alignment horizontal="center" vertical="top" wrapText="1"/>
    </xf>
    <xf numFmtId="0" fontId="22" fillId="0" borderId="3" xfId="0" applyFont="1" applyFill="1" applyBorder="1" applyAlignment="1">
      <alignment horizontal="center" wrapText="1"/>
    </xf>
    <xf numFmtId="0" fontId="19" fillId="0" borderId="3" xfId="0" applyFont="1" applyFill="1" applyBorder="1" applyAlignment="1">
      <alignment horizontal="center" wrapText="1"/>
    </xf>
    <xf numFmtId="0" fontId="21" fillId="0" borderId="3" xfId="0" applyFont="1" applyFill="1" applyBorder="1" applyAlignment="1">
      <alignment horizontal="center" wrapText="1"/>
    </xf>
    <xf numFmtId="49" fontId="22" fillId="0" borderId="3" xfId="0" applyNumberFormat="1" applyFont="1" applyFill="1" applyBorder="1" applyAlignment="1">
      <alignment horizontal="center" wrapText="1"/>
    </xf>
    <xf numFmtId="0" fontId="31" fillId="0" borderId="3" xfId="0" applyFont="1" applyFill="1" applyBorder="1" applyAlignment="1">
      <alignment wrapText="1"/>
    </xf>
    <xf numFmtId="0" fontId="21" fillId="0" borderId="3" xfId="0" applyFont="1" applyFill="1" applyBorder="1" applyAlignment="1">
      <alignment horizontal="center"/>
    </xf>
    <xf numFmtId="49" fontId="21" fillId="0" borderId="3" xfId="0" applyNumberFormat="1" applyFont="1" applyFill="1" applyBorder="1" applyAlignment="1">
      <alignment horizontal="center"/>
    </xf>
    <xf numFmtId="0" fontId="22" fillId="0" borderId="3" xfId="0" applyFont="1" applyFill="1" applyBorder="1" applyAlignment="1">
      <alignment wrapText="1"/>
    </xf>
    <xf numFmtId="49" fontId="23" fillId="0" borderId="3" xfId="0" applyNumberFormat="1" applyFont="1" applyFill="1" applyBorder="1" applyAlignment="1">
      <alignment horizontal="center" wrapText="1"/>
    </xf>
    <xf numFmtId="181" fontId="22" fillId="0" borderId="3" xfId="0" applyNumberFormat="1" applyFont="1" applyFill="1" applyBorder="1" applyAlignment="1">
      <alignment horizontal="right" wrapText="1"/>
    </xf>
    <xf numFmtId="0" fontId="23" fillId="0" borderId="3" xfId="0" applyFont="1" applyFill="1" applyBorder="1" applyAlignment="1">
      <alignment horizontal="center" wrapText="1"/>
    </xf>
    <xf numFmtId="181" fontId="23" fillId="0" borderId="3" xfId="0" applyNumberFormat="1" applyFont="1" applyFill="1" applyBorder="1" applyAlignment="1">
      <alignment horizontal="right" wrapText="1"/>
    </xf>
    <xf numFmtId="0" fontId="21" fillId="0" borderId="3" xfId="0" applyFont="1" applyFill="1" applyBorder="1"/>
    <xf numFmtId="49" fontId="28" fillId="0" borderId="3" xfId="0" applyNumberFormat="1" applyFont="1" applyFill="1" applyBorder="1" applyAlignment="1">
      <alignment horizontal="center" wrapText="1"/>
    </xf>
    <xf numFmtId="181" fontId="19" fillId="0" borderId="3" xfId="0" applyNumberFormat="1" applyFont="1" applyFill="1" applyBorder="1"/>
    <xf numFmtId="181" fontId="30" fillId="0" borderId="3" xfId="0" applyNumberFormat="1" applyFont="1" applyFill="1" applyBorder="1"/>
    <xf numFmtId="181" fontId="31" fillId="0" borderId="3" xfId="0" applyNumberFormat="1" applyFont="1" applyFill="1" applyBorder="1" applyAlignment="1">
      <alignment horizontal="right" wrapText="1"/>
    </xf>
    <xf numFmtId="49" fontId="31" fillId="0" borderId="3" xfId="0" applyNumberFormat="1" applyFont="1" applyFill="1" applyBorder="1" applyAlignment="1">
      <alignment horizontal="center" wrapText="1"/>
    </xf>
    <xf numFmtId="0" fontId="31" fillId="0" borderId="3" xfId="0" applyFont="1" applyFill="1" applyBorder="1" applyAlignment="1">
      <alignment horizontal="center" wrapText="1"/>
    </xf>
    <xf numFmtId="0" fontId="22" fillId="0" borderId="3" xfId="0" applyFont="1" applyFill="1" applyBorder="1" applyAlignment="1">
      <alignment horizontal="right" vertical="top" wrapText="1"/>
    </xf>
    <xf numFmtId="49" fontId="22" fillId="0" borderId="3" xfId="0" applyNumberFormat="1" applyFont="1" applyFill="1" applyBorder="1" applyAlignment="1">
      <alignment horizontal="center" vertical="top" wrapText="1"/>
    </xf>
    <xf numFmtId="181" fontId="22" fillId="0" borderId="3" xfId="0" applyNumberFormat="1" applyFont="1" applyFill="1" applyBorder="1" applyAlignment="1">
      <alignment horizontal="right" vertical="top" wrapText="1"/>
    </xf>
    <xf numFmtId="0" fontId="32" fillId="0" borderId="3" xfId="0" applyFont="1" applyFill="1" applyBorder="1" applyAlignment="1">
      <alignment horizontal="center" vertical="top" wrapText="1"/>
    </xf>
    <xf numFmtId="49" fontId="32" fillId="0" borderId="3" xfId="0" applyNumberFormat="1" applyFont="1" applyFill="1" applyBorder="1" applyAlignment="1">
      <alignment horizontal="center" vertical="top" wrapText="1"/>
    </xf>
    <xf numFmtId="181" fontId="32" fillId="0" borderId="3" xfId="0" applyNumberFormat="1" applyFont="1" applyFill="1" applyBorder="1" applyAlignment="1">
      <alignment horizontal="right" vertical="top" wrapText="1"/>
    </xf>
    <xf numFmtId="49" fontId="32" fillId="0" borderId="3" xfId="0" applyNumberFormat="1" applyFont="1" applyFill="1" applyBorder="1" applyAlignment="1">
      <alignment horizontal="center" wrapText="1"/>
    </xf>
    <xf numFmtId="0" fontId="32" fillId="0" borderId="3" xfId="0" applyFont="1" applyFill="1" applyBorder="1" applyAlignment="1">
      <alignment horizontal="center" wrapText="1"/>
    </xf>
    <xf numFmtId="181" fontId="32" fillId="0" borderId="3" xfId="0" applyNumberFormat="1" applyFont="1" applyFill="1" applyBorder="1" applyAlignment="1">
      <alignment horizontal="right" wrapText="1"/>
    </xf>
    <xf numFmtId="49" fontId="26" fillId="0" borderId="3" xfId="0" applyNumberFormat="1" applyFont="1" applyFill="1" applyBorder="1" applyAlignment="1">
      <alignment horizontal="center" vertical="top" wrapText="1"/>
    </xf>
    <xf numFmtId="0" fontId="20" fillId="0" borderId="3" xfId="0" applyFont="1" applyFill="1" applyBorder="1" applyAlignment="1">
      <alignment horizontal="center"/>
    </xf>
    <xf numFmtId="0" fontId="20" fillId="0" borderId="3" xfId="0" applyFont="1" applyFill="1" applyBorder="1"/>
    <xf numFmtId="0" fontId="30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49" fontId="30" fillId="0" borderId="3" xfId="0" applyNumberFormat="1" applyFont="1" applyFill="1" applyBorder="1" applyAlignment="1">
      <alignment horizontal="center" vertical="center" wrapText="1"/>
    </xf>
    <xf numFmtId="49" fontId="21" fillId="0" borderId="3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3" fontId="22" fillId="0" borderId="3" xfId="0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/>
    </xf>
    <xf numFmtId="49" fontId="23" fillId="0" borderId="3" xfId="0" applyNumberFormat="1" applyFont="1" applyFill="1" applyBorder="1" applyAlignment="1">
      <alignment horizontal="center" vertical="center" wrapText="1"/>
    </xf>
    <xf numFmtId="49" fontId="20" fillId="0" borderId="3" xfId="0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49" fontId="19" fillId="0" borderId="3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49" fontId="31" fillId="0" borderId="3" xfId="0" applyNumberFormat="1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49" fontId="32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81" fontId="10" fillId="0" borderId="3" xfId="0" applyNumberFormat="1" applyFont="1" applyFill="1" applyBorder="1"/>
    <xf numFmtId="181" fontId="11" fillId="0" borderId="3" xfId="0" applyNumberFormat="1" applyFont="1" applyFill="1" applyBorder="1"/>
    <xf numFmtId="181" fontId="12" fillId="0" borderId="3" xfId="0" applyNumberFormat="1" applyFont="1" applyFill="1" applyBorder="1" applyAlignment="1">
      <alignment horizontal="right" wrapText="1"/>
    </xf>
    <xf numFmtId="181" fontId="5" fillId="0" borderId="3" xfId="0" applyNumberFormat="1" applyFont="1" applyFill="1" applyBorder="1" applyAlignment="1">
      <alignment horizontal="right" vertical="top" wrapText="1"/>
    </xf>
    <xf numFmtId="181" fontId="18" fillId="0" borderId="3" xfId="0" applyNumberFormat="1" applyFont="1" applyFill="1" applyBorder="1" applyAlignment="1">
      <alignment horizontal="right" vertical="top" wrapText="1"/>
    </xf>
    <xf numFmtId="181" fontId="18" fillId="0" borderId="3" xfId="0" applyNumberFormat="1" applyFont="1" applyFill="1" applyBorder="1" applyAlignment="1">
      <alignment horizontal="right" wrapText="1"/>
    </xf>
    <xf numFmtId="49" fontId="29" fillId="0" borderId="3" xfId="0" applyNumberFormat="1" applyFont="1" applyFill="1" applyBorder="1" applyAlignment="1">
      <alignment horizontal="center" wrapText="1"/>
    </xf>
    <xf numFmtId="0" fontId="39" fillId="0" borderId="0" xfId="0" applyFont="1" applyFill="1"/>
    <xf numFmtId="0" fontId="0" fillId="0" borderId="3" xfId="0" applyFill="1" applyBorder="1" applyAlignment="1">
      <alignment wrapText="1"/>
    </xf>
    <xf numFmtId="0" fontId="5" fillId="0" borderId="3" xfId="0" applyFont="1" applyFill="1" applyBorder="1" applyAlignment="1">
      <alignment horizontal="left" vertical="top" wrapText="1"/>
    </xf>
    <xf numFmtId="49" fontId="33" fillId="0" borderId="3" xfId="0" applyNumberFormat="1" applyFont="1" applyFill="1" applyBorder="1" applyAlignment="1">
      <alignment horizontal="center" wrapText="1"/>
    </xf>
    <xf numFmtId="4" fontId="21" fillId="0" borderId="3" xfId="0" applyNumberFormat="1" applyFont="1" applyFill="1" applyBorder="1"/>
    <xf numFmtId="4" fontId="19" fillId="0" borderId="3" xfId="0" applyNumberFormat="1" applyFont="1" applyFill="1" applyBorder="1"/>
    <xf numFmtId="0" fontId="19" fillId="0" borderId="3" xfId="0" applyFont="1" applyFill="1" applyBorder="1"/>
    <xf numFmtId="3" fontId="22" fillId="0" borderId="3" xfId="0" applyNumberFormat="1" applyFont="1" applyFill="1" applyBorder="1" applyAlignment="1">
      <alignment horizontal="center" wrapText="1"/>
    </xf>
    <xf numFmtId="186" fontId="20" fillId="0" borderId="3" xfId="0" applyNumberFormat="1" applyFont="1" applyFill="1" applyBorder="1"/>
    <xf numFmtId="0" fontId="36" fillId="2" borderId="0" xfId="0" applyFont="1" applyFill="1"/>
    <xf numFmtId="0" fontId="0" fillId="2" borderId="0" xfId="0" applyFill="1"/>
    <xf numFmtId="0" fontId="34" fillId="0" borderId="0" xfId="0" applyFont="1" applyFill="1"/>
    <xf numFmtId="4" fontId="34" fillId="0" borderId="0" xfId="0" applyNumberFormat="1" applyFont="1" applyFill="1"/>
    <xf numFmtId="0" fontId="25" fillId="0" borderId="3" xfId="0" applyFont="1" applyFill="1" applyBorder="1" applyAlignment="1">
      <alignment wrapText="1"/>
    </xf>
    <xf numFmtId="49" fontId="4" fillId="0" borderId="3" xfId="0" applyNumberFormat="1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 wrapText="1"/>
    </xf>
    <xf numFmtId="181" fontId="33" fillId="0" borderId="3" xfId="0" applyNumberFormat="1" applyFont="1" applyFill="1" applyBorder="1" applyAlignment="1">
      <alignment horizontal="right" wrapText="1"/>
    </xf>
    <xf numFmtId="181" fontId="26" fillId="0" borderId="3" xfId="0" applyNumberFormat="1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0" fillId="3" borderId="0" xfId="0" applyFill="1" applyAlignment="1"/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40" fillId="0" borderId="20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er/Desktop/&#1041;&#1070;&#1044;&#1046;&#1045;&#1058;%202020/&#1056;&#1040;&#1057;&#1061;&#1054;&#1044;&#1067;/&#1056;&#1072;&#1089;&#1095;&#1105;&#1090;&#1099;%20&#1082;%20&#1087;&#1088;&#1086;&#1077;&#1082;&#1090;&#1091;%20&#1073;&#1102;&#1076;&#1078;&#1077;&#1090;&#1072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 3"/>
      <sheetName val="прил 4"/>
      <sheetName val="прил 5"/>
      <sheetName val="прил 6"/>
      <sheetName val="прил 7"/>
      <sheetName val="прил 8"/>
      <sheetName val="прил1а"/>
      <sheetName val="прил3"/>
      <sheetName val="прил3 а"/>
      <sheetName val="прил4"/>
      <sheetName val="прил9"/>
      <sheetName val="прил.7,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1">
          <cell r="E21">
            <v>151800</v>
          </cell>
          <cell r="F21">
            <v>151800</v>
          </cell>
          <cell r="G21">
            <v>151800</v>
          </cell>
        </row>
        <row r="47">
          <cell r="C47">
            <v>100000</v>
          </cell>
          <cell r="D47">
            <v>100000</v>
          </cell>
          <cell r="E47">
            <v>100000</v>
          </cell>
        </row>
        <row r="57">
          <cell r="E57">
            <v>25500</v>
          </cell>
          <cell r="F57">
            <v>25500</v>
          </cell>
          <cell r="G57">
            <v>25500</v>
          </cell>
        </row>
        <row r="61">
          <cell r="E61">
            <v>50000</v>
          </cell>
          <cell r="F61">
            <v>50000</v>
          </cell>
        </row>
        <row r="101">
          <cell r="F101">
            <v>229925.03999999998</v>
          </cell>
          <cell r="G101">
            <v>229925.03999999998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zoomScaleNormal="100" workbookViewId="0"/>
  </sheetViews>
  <sheetFormatPr defaultRowHeight="12.75" x14ac:dyDescent="0.2"/>
  <cols>
    <col min="1" max="1" width="63.5703125" style="1" customWidth="1"/>
    <col min="2" max="2" width="6.85546875" style="1" customWidth="1"/>
    <col min="3" max="3" width="6.42578125" style="1" customWidth="1"/>
    <col min="4" max="4" width="14.5703125" style="1" customWidth="1"/>
    <col min="5" max="5" width="12.5703125" style="1" customWidth="1"/>
    <col min="6" max="6" width="13.42578125" style="1" customWidth="1"/>
    <col min="7" max="16384" width="9.140625" style="1"/>
  </cols>
  <sheetData>
    <row r="1" spans="1:9" x14ac:dyDescent="0.2">
      <c r="C1" s="191" t="s">
        <v>151</v>
      </c>
      <c r="D1" s="191"/>
      <c r="E1" s="191"/>
      <c r="F1" s="191"/>
    </row>
    <row r="2" spans="1:9" x14ac:dyDescent="0.2">
      <c r="C2" s="192" t="s">
        <v>152</v>
      </c>
      <c r="D2" s="193"/>
      <c r="E2" s="193"/>
      <c r="F2" s="193"/>
    </row>
    <row r="3" spans="1:9" x14ac:dyDescent="0.2">
      <c r="C3" s="192" t="s">
        <v>153</v>
      </c>
      <c r="D3" s="193"/>
      <c r="E3" s="193"/>
      <c r="F3" s="193"/>
    </row>
    <row r="4" spans="1:9" x14ac:dyDescent="0.2">
      <c r="C4" s="192" t="s">
        <v>154</v>
      </c>
      <c r="D4" s="193"/>
      <c r="E4" s="193"/>
      <c r="F4" s="193"/>
    </row>
    <row r="5" spans="1:9" x14ac:dyDescent="0.2">
      <c r="C5" s="200" t="s">
        <v>312</v>
      </c>
      <c r="D5" s="201"/>
      <c r="E5" s="201"/>
      <c r="F5" s="201"/>
    </row>
    <row r="6" spans="1:9" ht="33.75" customHeight="1" x14ac:dyDescent="0.2">
      <c r="A6" s="202" t="s">
        <v>288</v>
      </c>
      <c r="B6" s="203"/>
      <c r="C6" s="203"/>
      <c r="D6" s="204"/>
      <c r="E6" s="204"/>
      <c r="F6" s="204"/>
    </row>
    <row r="7" spans="1:9" x14ac:dyDescent="0.2">
      <c r="A7" s="203"/>
      <c r="B7" s="203"/>
      <c r="C7" s="203"/>
      <c r="D7" s="204"/>
      <c r="E7" s="204"/>
      <c r="F7" s="204"/>
    </row>
    <row r="8" spans="1:9" ht="13.5" thickBot="1" x14ac:dyDescent="0.25">
      <c r="E8" s="1" t="s">
        <v>0</v>
      </c>
    </row>
    <row r="9" spans="1:9" ht="15.75" x14ac:dyDescent="0.2">
      <c r="A9" s="194" t="s">
        <v>1</v>
      </c>
      <c r="B9" s="197" t="s">
        <v>3</v>
      </c>
      <c r="C9" s="197" t="s">
        <v>4</v>
      </c>
      <c r="D9" s="208" t="s">
        <v>6</v>
      </c>
      <c r="E9" s="209"/>
      <c r="F9" s="210"/>
    </row>
    <row r="10" spans="1:9" ht="12.75" customHeight="1" x14ac:dyDescent="0.2">
      <c r="A10" s="195"/>
      <c r="B10" s="198"/>
      <c r="C10" s="198"/>
      <c r="D10" s="205">
        <v>2021</v>
      </c>
      <c r="E10" s="205">
        <v>2022</v>
      </c>
      <c r="F10" s="205">
        <v>2023</v>
      </c>
    </row>
    <row r="11" spans="1:9" ht="12.75" customHeight="1" x14ac:dyDescent="0.2">
      <c r="A11" s="195"/>
      <c r="B11" s="198"/>
      <c r="C11" s="198"/>
      <c r="D11" s="206"/>
      <c r="E11" s="206"/>
      <c r="F11" s="206"/>
    </row>
    <row r="12" spans="1:9" ht="20.25" customHeight="1" thickBot="1" x14ac:dyDescent="0.25">
      <c r="A12" s="196"/>
      <c r="B12" s="199"/>
      <c r="C12" s="199"/>
      <c r="D12" s="207"/>
      <c r="E12" s="207"/>
      <c r="F12" s="207"/>
      <c r="G12" s="16"/>
    </row>
    <row r="13" spans="1:9" ht="15.75" x14ac:dyDescent="0.25">
      <c r="A13" s="12" t="s">
        <v>47</v>
      </c>
      <c r="B13" s="13" t="s">
        <v>15</v>
      </c>
      <c r="C13" s="13" t="s">
        <v>15</v>
      </c>
      <c r="D13" s="14">
        <f>D14+D22+D25+D28+D33+D36+D39+D20</f>
        <v>65302.1</v>
      </c>
      <c r="E13" s="14">
        <f>E14+E22+E25+E28+E33+E36+E39+E20</f>
        <v>39175.09504</v>
      </c>
      <c r="F13" s="14">
        <f>F14+F22+F25+F28+F33+F36+F39+F20-0.02</f>
        <v>36558.565040000001</v>
      </c>
      <c r="G13" s="89"/>
      <c r="H13" s="89"/>
      <c r="I13" s="89"/>
    </row>
    <row r="14" spans="1:9" ht="15.75" x14ac:dyDescent="0.25">
      <c r="A14" s="3" t="s">
        <v>16</v>
      </c>
      <c r="B14" s="6" t="s">
        <v>35</v>
      </c>
      <c r="C14" s="6" t="s">
        <v>36</v>
      </c>
      <c r="D14" s="5">
        <f>SUM(D15:D19)</f>
        <v>15992.2</v>
      </c>
      <c r="E14" s="5">
        <f>SUM(E15:E19)</f>
        <v>14209.449999999999</v>
      </c>
      <c r="F14" s="5">
        <f>SUM(F15:F19)</f>
        <v>14276.63</v>
      </c>
      <c r="G14" s="89"/>
      <c r="H14" s="89"/>
      <c r="I14" s="89"/>
    </row>
    <row r="15" spans="1:9" ht="51" customHeight="1" x14ac:dyDescent="0.25">
      <c r="A15" s="7" t="s">
        <v>11</v>
      </c>
      <c r="B15" s="8" t="s">
        <v>35</v>
      </c>
      <c r="C15" s="8" t="s">
        <v>37</v>
      </c>
      <c r="D15" s="4">
        <f>'6'!G14</f>
        <v>334.1</v>
      </c>
      <c r="E15" s="4">
        <f>'6'!H14</f>
        <v>334.1</v>
      </c>
      <c r="F15" s="4">
        <f>'6'!I14</f>
        <v>334.1</v>
      </c>
      <c r="G15" s="89"/>
    </row>
    <row r="16" spans="1:9" ht="46.5" customHeight="1" x14ac:dyDescent="0.25">
      <c r="A16" s="7" t="s">
        <v>17</v>
      </c>
      <c r="B16" s="8" t="s">
        <v>35</v>
      </c>
      <c r="C16" s="8" t="s">
        <v>38</v>
      </c>
      <c r="D16" s="4">
        <f>'6'!G21</f>
        <v>13583.3</v>
      </c>
      <c r="E16" s="4">
        <f>'6'!H21+0.05</f>
        <v>12637.449999999999</v>
      </c>
      <c r="F16" s="4">
        <f>'6'!I21</f>
        <v>12690.699999999999</v>
      </c>
    </row>
    <row r="17" spans="1:9" ht="19.5" customHeight="1" x14ac:dyDescent="0.25">
      <c r="A17" s="15" t="s">
        <v>51</v>
      </c>
      <c r="B17" s="8" t="s">
        <v>35</v>
      </c>
      <c r="C17" s="8" t="s">
        <v>52</v>
      </c>
      <c r="D17" s="4">
        <f>'6'!G40</f>
        <v>100</v>
      </c>
      <c r="E17" s="4">
        <f>'6'!H40</f>
        <v>0</v>
      </c>
      <c r="F17" s="4">
        <f>'6'!I40</f>
        <v>0</v>
      </c>
      <c r="G17" s="89"/>
      <c r="H17" s="89"/>
      <c r="I17" s="89"/>
    </row>
    <row r="18" spans="1:9" ht="15.75" x14ac:dyDescent="0.25">
      <c r="A18" s="7" t="s">
        <v>18</v>
      </c>
      <c r="B18" s="8" t="s">
        <v>35</v>
      </c>
      <c r="C18" s="8" t="s">
        <v>39</v>
      </c>
      <c r="D18" s="4">
        <f>'6'!G33</f>
        <v>100</v>
      </c>
      <c r="E18" s="4">
        <f>'6'!H33</f>
        <v>100</v>
      </c>
      <c r="F18" s="4">
        <f>'6'!I33</f>
        <v>100</v>
      </c>
    </row>
    <row r="19" spans="1:9" ht="15.75" x14ac:dyDescent="0.25">
      <c r="A19" s="7" t="s">
        <v>23</v>
      </c>
      <c r="B19" s="8" t="s">
        <v>35</v>
      </c>
      <c r="C19" s="8" t="s">
        <v>40</v>
      </c>
      <c r="D19" s="4">
        <f>'6'!G45</f>
        <v>1874.8000000000002</v>
      </c>
      <c r="E19" s="4">
        <f>'6'!H45</f>
        <v>1137.9000000000001</v>
      </c>
      <c r="F19" s="4">
        <f>'6'!I45</f>
        <v>1151.83</v>
      </c>
    </row>
    <row r="20" spans="1:9" ht="15.75" x14ac:dyDescent="0.25">
      <c r="A20" s="9" t="s">
        <v>13</v>
      </c>
      <c r="B20" s="6" t="s">
        <v>41</v>
      </c>
      <c r="C20" s="6" t="s">
        <v>36</v>
      </c>
      <c r="D20" s="5">
        <f>D21</f>
        <v>297.39999999999998</v>
      </c>
      <c r="E20" s="5">
        <f>E21</f>
        <v>297.39999999999998</v>
      </c>
      <c r="F20" s="5">
        <f>F21</f>
        <v>297.39999999999998</v>
      </c>
    </row>
    <row r="21" spans="1:9" ht="15.75" x14ac:dyDescent="0.25">
      <c r="A21" s="2" t="s">
        <v>19</v>
      </c>
      <c r="B21" s="8" t="s">
        <v>41</v>
      </c>
      <c r="C21" s="8" t="s">
        <v>37</v>
      </c>
      <c r="D21" s="4">
        <f>'6'!G79</f>
        <v>297.39999999999998</v>
      </c>
      <c r="E21" s="4">
        <f>'6'!H79</f>
        <v>297.39999999999998</v>
      </c>
      <c r="F21" s="4">
        <f>'6'!I79</f>
        <v>297.39999999999998</v>
      </c>
    </row>
    <row r="22" spans="1:9" ht="31.5" x14ac:dyDescent="0.25">
      <c r="A22" s="3" t="s">
        <v>31</v>
      </c>
      <c r="B22" s="6" t="s">
        <v>37</v>
      </c>
      <c r="C22" s="6" t="s">
        <v>36</v>
      </c>
      <c r="D22" s="5">
        <f>SUM(D23:D24)</f>
        <v>291.7</v>
      </c>
      <c r="E22" s="5">
        <f>SUM(E23:E24)</f>
        <v>83.9</v>
      </c>
      <c r="F22" s="5">
        <f>SUM(F23:F24)</f>
        <v>86</v>
      </c>
    </row>
    <row r="23" spans="1:9" ht="47.25" x14ac:dyDescent="0.25">
      <c r="A23" s="7" t="s">
        <v>30</v>
      </c>
      <c r="B23" s="8" t="s">
        <v>37</v>
      </c>
      <c r="C23" s="8" t="s">
        <v>42</v>
      </c>
      <c r="D23" s="4">
        <f>'6'!G87</f>
        <v>288.2</v>
      </c>
      <c r="E23" s="4">
        <f>'6'!H87</f>
        <v>80.400000000000006</v>
      </c>
      <c r="F23" s="4">
        <f>'6'!I87</f>
        <v>82.5</v>
      </c>
    </row>
    <row r="24" spans="1:9" ht="26.25" x14ac:dyDescent="0.25">
      <c r="A24" s="78" t="s">
        <v>240</v>
      </c>
      <c r="B24" s="8" t="s">
        <v>37</v>
      </c>
      <c r="C24" s="8" t="s">
        <v>243</v>
      </c>
      <c r="D24" s="4">
        <f>'6'!G108</f>
        <v>3.5</v>
      </c>
      <c r="E24" s="4">
        <f>'6'!H108</f>
        <v>3.5</v>
      </c>
      <c r="F24" s="4">
        <f>'6'!I108</f>
        <v>3.5</v>
      </c>
    </row>
    <row r="25" spans="1:9" ht="15.75" x14ac:dyDescent="0.25">
      <c r="A25" s="9" t="s">
        <v>20</v>
      </c>
      <c r="B25" s="6" t="s">
        <v>38</v>
      </c>
      <c r="C25" s="6" t="s">
        <v>36</v>
      </c>
      <c r="D25" s="5">
        <f>SUM(D26:D27)</f>
        <v>12023.400000000001</v>
      </c>
      <c r="E25" s="5">
        <f>SUM(E26:E27)</f>
        <v>2100</v>
      </c>
      <c r="F25" s="5">
        <f>SUM(F26:F27)</f>
        <v>2100</v>
      </c>
    </row>
    <row r="26" spans="1:9" ht="15.75" x14ac:dyDescent="0.25">
      <c r="A26" s="2" t="s">
        <v>50</v>
      </c>
      <c r="B26" s="8" t="s">
        <v>38</v>
      </c>
      <c r="C26" s="8" t="s">
        <v>42</v>
      </c>
      <c r="D26" s="4">
        <f>'6'!G110</f>
        <v>11955.800000000001</v>
      </c>
      <c r="E26" s="4">
        <f>'6'!H110</f>
        <v>2100</v>
      </c>
      <c r="F26" s="4">
        <f>'6'!I110</f>
        <v>2100</v>
      </c>
    </row>
    <row r="27" spans="1:9" ht="23.25" customHeight="1" x14ac:dyDescent="0.25">
      <c r="A27" s="7" t="s">
        <v>33</v>
      </c>
      <c r="B27" s="8" t="s">
        <v>38</v>
      </c>
      <c r="C27" s="8" t="s">
        <v>43</v>
      </c>
      <c r="D27" s="4">
        <f>'6'!G151</f>
        <v>67.599999999999994</v>
      </c>
      <c r="E27" s="4">
        <f>SUM(F27:F27)</f>
        <v>0</v>
      </c>
      <c r="F27" s="4">
        <v>0</v>
      </c>
    </row>
    <row r="28" spans="1:9" ht="15.75" x14ac:dyDescent="0.25">
      <c r="A28" s="9" t="s">
        <v>7</v>
      </c>
      <c r="B28" s="6" t="s">
        <v>44</v>
      </c>
      <c r="C28" s="6" t="s">
        <v>36</v>
      </c>
      <c r="D28" s="5">
        <f>SUM(D29:D32)</f>
        <v>24134.7</v>
      </c>
      <c r="E28" s="5">
        <f>SUM(E29:E32)</f>
        <v>10662.225040000001</v>
      </c>
      <c r="F28" s="5">
        <f>SUM(F29:F32)+0.01</f>
        <v>9326.7350399999996</v>
      </c>
    </row>
    <row r="29" spans="1:9" ht="15.75" x14ac:dyDescent="0.25">
      <c r="A29" s="2" t="s">
        <v>21</v>
      </c>
      <c r="B29" s="8" t="s">
        <v>44</v>
      </c>
      <c r="C29" s="8" t="s">
        <v>35</v>
      </c>
      <c r="D29" s="4">
        <f>'6'!G153</f>
        <v>3487.7</v>
      </c>
      <c r="E29" s="4">
        <f>'6'!H153</f>
        <v>565.42503999999997</v>
      </c>
      <c r="F29" s="4">
        <f>'6'!I153</f>
        <v>565.42503999999997</v>
      </c>
      <c r="G29" s="89"/>
      <c r="H29" s="89"/>
      <c r="I29" s="89"/>
    </row>
    <row r="30" spans="1:9" ht="15.75" x14ac:dyDescent="0.25">
      <c r="A30" s="2" t="s">
        <v>8</v>
      </c>
      <c r="B30" s="8" t="s">
        <v>44</v>
      </c>
      <c r="C30" s="8" t="s">
        <v>41</v>
      </c>
      <c r="D30" s="4">
        <f>'6'!G178</f>
        <v>2032.3999999999999</v>
      </c>
      <c r="E30" s="4">
        <f>'6'!H178</f>
        <v>1016.2</v>
      </c>
      <c r="F30" s="4">
        <f>'6'!I178</f>
        <v>0</v>
      </c>
    </row>
    <row r="31" spans="1:9" ht="15.75" x14ac:dyDescent="0.25">
      <c r="A31" s="2" t="s">
        <v>22</v>
      </c>
      <c r="B31" s="8" t="s">
        <v>44</v>
      </c>
      <c r="C31" s="8" t="s">
        <v>37</v>
      </c>
      <c r="D31" s="4">
        <f>'6'!G187</f>
        <v>18549.600000000002</v>
      </c>
      <c r="E31" s="4">
        <f>'6'!H187</f>
        <v>9015.6</v>
      </c>
      <c r="F31" s="4">
        <f>'6'!I187</f>
        <v>8696.2999999999993</v>
      </c>
    </row>
    <row r="32" spans="1:9" ht="15.75" x14ac:dyDescent="0.25">
      <c r="A32" s="76" t="s">
        <v>217</v>
      </c>
      <c r="B32" s="8" t="s">
        <v>44</v>
      </c>
      <c r="C32" s="8" t="s">
        <v>44</v>
      </c>
      <c r="D32" s="4">
        <f>'6'!G208</f>
        <v>65</v>
      </c>
      <c r="E32" s="4">
        <f>'6'!H208</f>
        <v>65</v>
      </c>
      <c r="F32" s="4">
        <f>'6'!I208</f>
        <v>65</v>
      </c>
    </row>
    <row r="33" spans="1:9" ht="15.75" x14ac:dyDescent="0.25">
      <c r="A33" s="3" t="s">
        <v>34</v>
      </c>
      <c r="B33" s="6" t="s">
        <v>45</v>
      </c>
      <c r="C33" s="6" t="s">
        <v>36</v>
      </c>
      <c r="D33" s="5">
        <f>SUM(D34:D35)</f>
        <v>11012.8</v>
      </c>
      <c r="E33" s="5">
        <f>SUM(E34:E35)</f>
        <v>9143.6200000000008</v>
      </c>
      <c r="F33" s="5">
        <f>SUM(F34:F35)</f>
        <v>9143.6200000000008</v>
      </c>
    </row>
    <row r="34" spans="1:9" ht="15.75" x14ac:dyDescent="0.25">
      <c r="A34" s="7" t="s">
        <v>12</v>
      </c>
      <c r="B34" s="8" t="s">
        <v>45</v>
      </c>
      <c r="C34" s="8" t="s">
        <v>35</v>
      </c>
      <c r="D34" s="4">
        <f>'6'!G214</f>
        <v>10267.299999999999</v>
      </c>
      <c r="E34" s="4">
        <f>'6'!H214</f>
        <v>8398.1200000000008</v>
      </c>
      <c r="F34" s="4">
        <f>'6'!I214</f>
        <v>8398.1200000000008</v>
      </c>
      <c r="G34" s="89"/>
      <c r="H34" s="89"/>
      <c r="I34" s="89"/>
    </row>
    <row r="35" spans="1:9" ht="19.5" customHeight="1" x14ac:dyDescent="0.25">
      <c r="A35" s="7" t="s">
        <v>26</v>
      </c>
      <c r="B35" s="8" t="s">
        <v>45</v>
      </c>
      <c r="C35" s="8" t="s">
        <v>38</v>
      </c>
      <c r="D35" s="4">
        <f>'6'!G228</f>
        <v>745.5</v>
      </c>
      <c r="E35" s="4">
        <f>'6'!H228</f>
        <v>745.5</v>
      </c>
      <c r="F35" s="4">
        <f>'6'!I228</f>
        <v>745.5</v>
      </c>
    </row>
    <row r="36" spans="1:9" ht="15.75" x14ac:dyDescent="0.25">
      <c r="A36" s="10" t="s">
        <v>27</v>
      </c>
      <c r="B36" s="6" t="s">
        <v>46</v>
      </c>
      <c r="C36" s="6" t="s">
        <v>36</v>
      </c>
      <c r="D36" s="5">
        <f>SUM(D37:D38)</f>
        <v>1308.2</v>
      </c>
      <c r="E36" s="5">
        <f>SUM(E37:E38)</f>
        <v>2658.5</v>
      </c>
      <c r="F36" s="5">
        <f>SUM(F37:F38)</f>
        <v>1308.2</v>
      </c>
    </row>
    <row r="37" spans="1:9" ht="15.75" x14ac:dyDescent="0.25">
      <c r="A37" s="2" t="s">
        <v>24</v>
      </c>
      <c r="B37" s="8" t="s">
        <v>46</v>
      </c>
      <c r="C37" s="8" t="s">
        <v>35</v>
      </c>
      <c r="D37" s="4">
        <f>'6'!G245</f>
        <v>1308.2</v>
      </c>
      <c r="E37" s="4">
        <f>'6'!H245</f>
        <v>1308.2</v>
      </c>
      <c r="F37" s="4">
        <f>'6'!I245</f>
        <v>1308.2</v>
      </c>
    </row>
    <row r="38" spans="1:9" ht="15.75" x14ac:dyDescent="0.25">
      <c r="A38" s="2" t="s">
        <v>295</v>
      </c>
      <c r="B38" s="8" t="s">
        <v>46</v>
      </c>
      <c r="C38" s="8" t="s">
        <v>37</v>
      </c>
      <c r="D38" s="4">
        <f>'6'!G251</f>
        <v>0</v>
      </c>
      <c r="E38" s="4">
        <f>'6'!H251</f>
        <v>1350.3</v>
      </c>
      <c r="F38" s="4">
        <f>'6'!I251</f>
        <v>0</v>
      </c>
    </row>
    <row r="39" spans="1:9" ht="15.75" x14ac:dyDescent="0.25">
      <c r="A39" s="3" t="s">
        <v>9</v>
      </c>
      <c r="B39" s="6" t="s">
        <v>39</v>
      </c>
      <c r="C39" s="6" t="s">
        <v>36</v>
      </c>
      <c r="D39" s="5">
        <f>D41+D40</f>
        <v>241.7</v>
      </c>
      <c r="E39" s="5">
        <f>E41</f>
        <v>20</v>
      </c>
      <c r="F39" s="5">
        <f>F41</f>
        <v>20</v>
      </c>
    </row>
    <row r="40" spans="1:9" ht="15.75" hidden="1" x14ac:dyDescent="0.25">
      <c r="A40" s="7" t="s">
        <v>230</v>
      </c>
      <c r="B40" s="6" t="s">
        <v>39</v>
      </c>
      <c r="C40" s="6" t="s">
        <v>35</v>
      </c>
      <c r="D40" s="4"/>
      <c r="E40" s="4" t="e">
        <f>'6'!#REF!</f>
        <v>#REF!</v>
      </c>
      <c r="F40" s="4" t="e">
        <f>'6'!#REF!</f>
        <v>#REF!</v>
      </c>
    </row>
    <row r="41" spans="1:9" ht="21.75" customHeight="1" x14ac:dyDescent="0.25">
      <c r="A41" s="7" t="s">
        <v>29</v>
      </c>
      <c r="B41" s="11" t="s">
        <v>39</v>
      </c>
      <c r="C41" s="11" t="s">
        <v>44</v>
      </c>
      <c r="D41" s="4">
        <f>'6'!G258</f>
        <v>241.7</v>
      </c>
      <c r="E41" s="4">
        <f>'6'!H258</f>
        <v>20</v>
      </c>
      <c r="F41" s="4">
        <f>'6'!I258</f>
        <v>20</v>
      </c>
    </row>
  </sheetData>
  <mergeCells count="13">
    <mergeCell ref="B9:B12"/>
    <mergeCell ref="D9:F9"/>
    <mergeCell ref="D10:D12"/>
    <mergeCell ref="C1:F1"/>
    <mergeCell ref="C2:F2"/>
    <mergeCell ref="C3:F3"/>
    <mergeCell ref="C4:F4"/>
    <mergeCell ref="A9:A12"/>
    <mergeCell ref="C9:C12"/>
    <mergeCell ref="C5:F5"/>
    <mergeCell ref="A6:F7"/>
    <mergeCell ref="E10:E12"/>
    <mergeCell ref="F10:F12"/>
  </mergeCells>
  <phoneticPr fontId="0" type="noConversion"/>
  <pageMargins left="0.74803149606299213" right="0.43307086614173229" top="0.62992125984251968" bottom="0.62992125984251968" header="0.51181102362204722" footer="0.51181102362204722"/>
  <pageSetup paperSize="9" scale="78" fitToHeight="0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9"/>
  <sheetViews>
    <sheetView zoomScaleNormal="100" workbookViewId="0">
      <selection sqref="A1:I263"/>
    </sheetView>
  </sheetViews>
  <sheetFormatPr defaultRowHeight="12.75" x14ac:dyDescent="0.2"/>
  <cols>
    <col min="1" max="1" width="56.5703125" style="1" customWidth="1"/>
    <col min="2" max="2" width="5.42578125" style="1" customWidth="1"/>
    <col min="3" max="3" width="6" style="1" customWidth="1"/>
    <col min="4" max="4" width="7.28515625" style="1" customWidth="1"/>
    <col min="5" max="5" width="15.28515625" style="1" customWidth="1"/>
    <col min="6" max="6" width="4.5703125" style="1" customWidth="1"/>
    <col min="7" max="7" width="11.42578125" style="1" customWidth="1"/>
    <col min="8" max="8" width="11.140625" style="16" customWidth="1"/>
    <col min="9" max="9" width="9.140625" style="1"/>
    <col min="10" max="10" width="17.7109375" style="1" customWidth="1"/>
    <col min="11" max="11" width="11.7109375" style="1" bestFit="1" customWidth="1"/>
    <col min="12" max="12" width="10.140625" style="1" bestFit="1" customWidth="1"/>
    <col min="13" max="16384" width="9.140625" style="1"/>
  </cols>
  <sheetData>
    <row r="1" spans="1:13" x14ac:dyDescent="0.2">
      <c r="C1" s="19"/>
      <c r="I1" s="17" t="s">
        <v>155</v>
      </c>
      <c r="J1" s="20"/>
      <c r="K1" s="20"/>
      <c r="L1" s="20"/>
    </row>
    <row r="2" spans="1:13" x14ac:dyDescent="0.2">
      <c r="C2" s="19"/>
      <c r="I2" s="18" t="s">
        <v>152</v>
      </c>
      <c r="J2" s="21"/>
      <c r="K2" s="21"/>
      <c r="L2" s="21"/>
    </row>
    <row r="3" spans="1:13" x14ac:dyDescent="0.2">
      <c r="C3" s="19"/>
      <c r="I3" s="18" t="s">
        <v>153</v>
      </c>
      <c r="J3" s="21"/>
      <c r="K3" s="21"/>
      <c r="L3" s="21"/>
    </row>
    <row r="4" spans="1:13" x14ac:dyDescent="0.2">
      <c r="C4" s="19"/>
      <c r="I4" s="18" t="s">
        <v>154</v>
      </c>
      <c r="J4" s="21"/>
      <c r="K4" s="21"/>
      <c r="L4" s="21"/>
    </row>
    <row r="5" spans="1:13" x14ac:dyDescent="0.2">
      <c r="C5" s="19"/>
      <c r="H5" s="21"/>
      <c r="I5" s="18" t="s">
        <v>312</v>
      </c>
      <c r="J5" s="97"/>
      <c r="K5" s="97"/>
      <c r="L5" s="97"/>
    </row>
    <row r="6" spans="1:13" ht="15.75" x14ac:dyDescent="0.25">
      <c r="A6" s="213" t="s">
        <v>226</v>
      </c>
      <c r="B6" s="213"/>
      <c r="C6" s="213"/>
      <c r="D6" s="213"/>
      <c r="E6" s="213"/>
      <c r="F6" s="213"/>
      <c r="G6" s="214"/>
      <c r="I6" s="22"/>
    </row>
    <row r="7" spans="1:13" ht="34.5" customHeight="1" x14ac:dyDescent="0.25">
      <c r="A7" s="211" t="s">
        <v>244</v>
      </c>
      <c r="B7" s="211"/>
      <c r="C7" s="211"/>
      <c r="D7" s="211"/>
      <c r="E7" s="211"/>
      <c r="F7" s="211"/>
      <c r="G7" s="212"/>
    </row>
    <row r="8" spans="1:13" x14ac:dyDescent="0.2">
      <c r="F8" s="1" t="s">
        <v>0</v>
      </c>
    </row>
    <row r="9" spans="1:13" x14ac:dyDescent="0.2">
      <c r="J9" s="100"/>
      <c r="K9" s="100"/>
      <c r="L9" s="100"/>
    </row>
    <row r="10" spans="1:13" x14ac:dyDescent="0.2">
      <c r="A10" s="23" t="s">
        <v>1</v>
      </c>
      <c r="B10" s="23" t="s">
        <v>48</v>
      </c>
      <c r="C10" s="23" t="s">
        <v>3</v>
      </c>
      <c r="D10" s="23" t="s">
        <v>4</v>
      </c>
      <c r="E10" s="23" t="s">
        <v>2</v>
      </c>
      <c r="F10" s="24" t="s">
        <v>5</v>
      </c>
      <c r="G10" s="25">
        <v>2021</v>
      </c>
      <c r="H10" s="25">
        <v>2022</v>
      </c>
      <c r="I10" s="25">
        <v>2023</v>
      </c>
      <c r="J10" s="98"/>
      <c r="K10" s="99"/>
      <c r="L10" s="98"/>
    </row>
    <row r="11" spans="1:13" x14ac:dyDescent="0.2">
      <c r="A11" s="26"/>
      <c r="B11" s="26"/>
      <c r="C11" s="26"/>
      <c r="D11" s="26"/>
      <c r="E11" s="26"/>
      <c r="F11" s="27"/>
      <c r="G11" s="25" t="s">
        <v>6</v>
      </c>
      <c r="H11" s="25" t="s">
        <v>6</v>
      </c>
      <c r="I11" s="25" t="s">
        <v>6</v>
      </c>
    </row>
    <row r="12" spans="1:13" ht="29.25" x14ac:dyDescent="0.25">
      <c r="A12" s="77" t="s">
        <v>25</v>
      </c>
      <c r="B12" s="28">
        <v>911</v>
      </c>
      <c r="C12" s="29" t="s">
        <v>15</v>
      </c>
      <c r="D12" s="29" t="s">
        <v>15</v>
      </c>
      <c r="E12" s="29" t="s">
        <v>15</v>
      </c>
      <c r="F12" s="29" t="s">
        <v>15</v>
      </c>
      <c r="G12" s="30">
        <f>SUM(G13,G79,G72,G86,G109,G152,G213,G244,G257,)</f>
        <v>65302.099999999991</v>
      </c>
      <c r="H12" s="30">
        <f>SUM(H13,H79,H72,H86,H109,H152,H213,H244,H257,)</f>
        <v>39175.085039999998</v>
      </c>
      <c r="I12" s="30">
        <f>SUM(I13,I79,I72,I86,I109,I152,I213,I244,I257,)</f>
        <v>36558.575039999996</v>
      </c>
      <c r="J12" s="91"/>
      <c r="K12" s="91"/>
      <c r="L12" s="91"/>
    </row>
    <row r="13" spans="1:13" ht="16.5" x14ac:dyDescent="0.25">
      <c r="A13" s="76" t="s">
        <v>16</v>
      </c>
      <c r="B13" s="32">
        <v>911</v>
      </c>
      <c r="C13" s="33" t="s">
        <v>35</v>
      </c>
      <c r="D13" s="33" t="s">
        <v>36</v>
      </c>
      <c r="E13" s="34" t="s">
        <v>15</v>
      </c>
      <c r="F13" s="34" t="s">
        <v>15</v>
      </c>
      <c r="G13" s="105">
        <f>G14+G21+G33+G45+G39</f>
        <v>15992.2</v>
      </c>
      <c r="H13" s="105">
        <f>H14+H21+H33+H45</f>
        <v>14209.4</v>
      </c>
      <c r="I13" s="105">
        <f>I14+I21+I33+I45</f>
        <v>14276.63</v>
      </c>
      <c r="J13" s="35"/>
      <c r="K13" s="35"/>
      <c r="L13" s="184"/>
    </row>
    <row r="14" spans="1:13" ht="39" x14ac:dyDescent="0.25">
      <c r="A14" s="76" t="s">
        <v>190</v>
      </c>
      <c r="B14" s="36"/>
      <c r="C14" s="37" t="s">
        <v>35</v>
      </c>
      <c r="D14" s="37" t="s">
        <v>37</v>
      </c>
      <c r="E14" s="37"/>
      <c r="F14" s="37"/>
      <c r="G14" s="166">
        <f t="shared" ref="G14:I15" si="0">G15</f>
        <v>334.1</v>
      </c>
      <c r="H14" s="166">
        <f t="shared" si="0"/>
        <v>334.1</v>
      </c>
      <c r="I14" s="166">
        <f t="shared" si="0"/>
        <v>334.1</v>
      </c>
      <c r="J14" s="185"/>
      <c r="K14" s="35"/>
      <c r="L14" s="185"/>
      <c r="M14" s="35"/>
    </row>
    <row r="15" spans="1:13" ht="15" x14ac:dyDescent="0.25">
      <c r="A15" s="78" t="s">
        <v>145</v>
      </c>
      <c r="B15" s="36"/>
      <c r="C15" s="39" t="s">
        <v>35</v>
      </c>
      <c r="D15" s="39" t="s">
        <v>37</v>
      </c>
      <c r="E15" s="39" t="s">
        <v>81</v>
      </c>
      <c r="F15" s="37"/>
      <c r="G15" s="167">
        <f t="shared" si="0"/>
        <v>334.1</v>
      </c>
      <c r="H15" s="167">
        <f t="shared" si="0"/>
        <v>334.1</v>
      </c>
      <c r="I15" s="167">
        <f t="shared" si="0"/>
        <v>334.1</v>
      </c>
    </row>
    <row r="16" spans="1:13" ht="25.5" x14ac:dyDescent="0.2">
      <c r="A16" s="78" t="s">
        <v>53</v>
      </c>
      <c r="B16" s="40"/>
      <c r="C16" s="39" t="s">
        <v>35</v>
      </c>
      <c r="D16" s="39" t="s">
        <v>37</v>
      </c>
      <c r="E16" s="39" t="s">
        <v>78</v>
      </c>
      <c r="F16" s="39"/>
      <c r="G16" s="41">
        <f>G18+G19</f>
        <v>334.1</v>
      </c>
      <c r="H16" s="41">
        <f>H18+H19</f>
        <v>334.1</v>
      </c>
      <c r="I16" s="41">
        <f>I18+I19</f>
        <v>334.1</v>
      </c>
    </row>
    <row r="17" spans="1:15" x14ac:dyDescent="0.2">
      <c r="A17" s="79" t="s">
        <v>147</v>
      </c>
      <c r="B17" s="40"/>
      <c r="C17" s="39" t="s">
        <v>35</v>
      </c>
      <c r="D17" s="39" t="s">
        <v>37</v>
      </c>
      <c r="E17" s="42" t="s">
        <v>146</v>
      </c>
      <c r="F17" s="39"/>
      <c r="G17" s="41">
        <f>G18</f>
        <v>182.3</v>
      </c>
      <c r="H17" s="41">
        <f>H18</f>
        <v>182.3</v>
      </c>
      <c r="I17" s="41">
        <f>I18</f>
        <v>182.3</v>
      </c>
    </row>
    <row r="18" spans="1:15" ht="25.5" x14ac:dyDescent="0.2">
      <c r="A18" s="78" t="s">
        <v>75</v>
      </c>
      <c r="B18" s="40"/>
      <c r="C18" s="39" t="s">
        <v>35</v>
      </c>
      <c r="D18" s="39" t="s">
        <v>37</v>
      </c>
      <c r="E18" s="43" t="s">
        <v>79</v>
      </c>
      <c r="F18" s="39" t="s">
        <v>76</v>
      </c>
      <c r="G18" s="41">
        <v>182.3</v>
      </c>
      <c r="H18" s="41">
        <v>182.3</v>
      </c>
      <c r="I18" s="41">
        <v>182.3</v>
      </c>
    </row>
    <row r="19" spans="1:15" ht="27" customHeight="1" x14ac:dyDescent="0.2">
      <c r="A19" s="78" t="s">
        <v>54</v>
      </c>
      <c r="B19" s="44"/>
      <c r="C19" s="39" t="s">
        <v>35</v>
      </c>
      <c r="D19" s="39" t="s">
        <v>37</v>
      </c>
      <c r="E19" s="39" t="s">
        <v>80</v>
      </c>
      <c r="F19" s="45"/>
      <c r="G19" s="41">
        <f>G20</f>
        <v>151.80000000000001</v>
      </c>
      <c r="H19" s="41">
        <f>H20</f>
        <v>151.80000000000001</v>
      </c>
      <c r="I19" s="41">
        <f>I20</f>
        <v>151.80000000000001</v>
      </c>
    </row>
    <row r="20" spans="1:15" x14ac:dyDescent="0.2">
      <c r="A20" s="78" t="s">
        <v>55</v>
      </c>
      <c r="B20" s="44"/>
      <c r="C20" s="39" t="s">
        <v>35</v>
      </c>
      <c r="D20" s="39" t="s">
        <v>37</v>
      </c>
      <c r="E20" s="39" t="s">
        <v>80</v>
      </c>
      <c r="F20" s="39" t="s">
        <v>56</v>
      </c>
      <c r="G20" s="41">
        <f>[1]прил9!E21/1000</f>
        <v>151.80000000000001</v>
      </c>
      <c r="H20" s="41">
        <f>[1]прил9!F21/1000</f>
        <v>151.80000000000001</v>
      </c>
      <c r="I20" s="41">
        <f>[1]прил9!G21/1000</f>
        <v>151.80000000000001</v>
      </c>
    </row>
    <row r="21" spans="1:15" ht="39" customHeight="1" x14ac:dyDescent="0.25">
      <c r="A21" s="76" t="s">
        <v>17</v>
      </c>
      <c r="B21" s="40"/>
      <c r="C21" s="37" t="s">
        <v>35</v>
      </c>
      <c r="D21" s="37" t="s">
        <v>38</v>
      </c>
      <c r="E21" s="28" t="s">
        <v>15</v>
      </c>
      <c r="F21" s="28" t="s">
        <v>15</v>
      </c>
      <c r="G21" s="30">
        <f>G22</f>
        <v>13583.3</v>
      </c>
      <c r="H21" s="30">
        <f>H22</f>
        <v>12637.4</v>
      </c>
      <c r="I21" s="30">
        <f>I22</f>
        <v>12690.699999999999</v>
      </c>
      <c r="J21" s="215"/>
      <c r="K21" s="216"/>
      <c r="L21" s="216"/>
      <c r="M21" s="216"/>
      <c r="N21" s="216"/>
      <c r="O21" s="216"/>
    </row>
    <row r="22" spans="1:15" x14ac:dyDescent="0.2">
      <c r="A22" s="80" t="s">
        <v>72</v>
      </c>
      <c r="B22" s="40"/>
      <c r="C22" s="39" t="s">
        <v>35</v>
      </c>
      <c r="D22" s="39" t="s">
        <v>38</v>
      </c>
      <c r="E22" s="39" t="s">
        <v>81</v>
      </c>
      <c r="F22" s="45" t="s">
        <v>15</v>
      </c>
      <c r="G22" s="41">
        <f>SUM(G23,G27)</f>
        <v>13583.3</v>
      </c>
      <c r="H22" s="41">
        <f>SUM(H23,H27)</f>
        <v>12637.4</v>
      </c>
      <c r="I22" s="41">
        <f>SUM(I23,I27)</f>
        <v>12690.699999999999</v>
      </c>
    </row>
    <row r="23" spans="1:15" x14ac:dyDescent="0.2">
      <c r="A23" s="78" t="s">
        <v>57</v>
      </c>
      <c r="B23" s="40"/>
      <c r="C23" s="39" t="s">
        <v>35</v>
      </c>
      <c r="D23" s="39" t="s">
        <v>38</v>
      </c>
      <c r="E23" s="39" t="s">
        <v>83</v>
      </c>
      <c r="F23" s="45" t="s">
        <v>15</v>
      </c>
      <c r="G23" s="41">
        <f>SUM(G25,)</f>
        <v>1951.4</v>
      </c>
      <c r="H23" s="41">
        <f>SUM(H25,)</f>
        <v>1951.4</v>
      </c>
      <c r="I23" s="41">
        <f>SUM(I25,)</f>
        <v>1951.4</v>
      </c>
    </row>
    <row r="24" spans="1:15" x14ac:dyDescent="0.2">
      <c r="A24" s="79" t="s">
        <v>147</v>
      </c>
      <c r="B24" s="40"/>
      <c r="C24" s="39" t="s">
        <v>35</v>
      </c>
      <c r="D24" s="39" t="s">
        <v>38</v>
      </c>
      <c r="E24" s="42" t="s">
        <v>148</v>
      </c>
      <c r="F24" s="45"/>
      <c r="G24" s="41">
        <f>G23</f>
        <v>1951.4</v>
      </c>
      <c r="H24" s="41">
        <f>H23</f>
        <v>1951.4</v>
      </c>
      <c r="I24" s="41">
        <f>I23</f>
        <v>1951.4</v>
      </c>
    </row>
    <row r="25" spans="1:15" ht="25.5" x14ac:dyDescent="0.2">
      <c r="A25" s="80" t="s">
        <v>59</v>
      </c>
      <c r="B25" s="40"/>
      <c r="C25" s="46" t="s">
        <v>35</v>
      </c>
      <c r="D25" s="46" t="s">
        <v>38</v>
      </c>
      <c r="E25" s="46" t="s">
        <v>82</v>
      </c>
      <c r="F25" s="47"/>
      <c r="G25" s="168">
        <f>G26</f>
        <v>1951.4</v>
      </c>
      <c r="H25" s="168">
        <f>H26</f>
        <v>1951.4</v>
      </c>
      <c r="I25" s="168">
        <f>I26</f>
        <v>1951.4</v>
      </c>
    </row>
    <row r="26" spans="1:15" ht="26.25" customHeight="1" x14ac:dyDescent="0.2">
      <c r="A26" s="79" t="s">
        <v>191</v>
      </c>
      <c r="B26" s="44"/>
      <c r="C26" s="39" t="s">
        <v>35</v>
      </c>
      <c r="D26" s="39" t="s">
        <v>38</v>
      </c>
      <c r="E26" s="39" t="s">
        <v>82</v>
      </c>
      <c r="F26" s="45">
        <v>120</v>
      </c>
      <c r="G26" s="41">
        <f>1498.8+452.6</f>
        <v>1951.4</v>
      </c>
      <c r="H26" s="41">
        <f>1498.8+452.6</f>
        <v>1951.4</v>
      </c>
      <c r="I26" s="41">
        <f>1498.8+452.6</f>
        <v>1951.4</v>
      </c>
    </row>
    <row r="27" spans="1:15" ht="25.5" x14ac:dyDescent="0.2">
      <c r="A27" s="80" t="s">
        <v>58</v>
      </c>
      <c r="B27" s="48"/>
      <c r="C27" s="49" t="s">
        <v>35</v>
      </c>
      <c r="D27" s="49" t="s">
        <v>38</v>
      </c>
      <c r="E27" s="49" t="s">
        <v>78</v>
      </c>
      <c r="F27" s="50"/>
      <c r="G27" s="169">
        <f>G28+G30</f>
        <v>11631.9</v>
      </c>
      <c r="H27" s="169">
        <f>H28+H30</f>
        <v>10686</v>
      </c>
      <c r="I27" s="169">
        <f>I28+I30</f>
        <v>10739.3</v>
      </c>
    </row>
    <row r="28" spans="1:15" ht="25.5" x14ac:dyDescent="0.2">
      <c r="A28" s="80" t="s">
        <v>59</v>
      </c>
      <c r="B28" s="48"/>
      <c r="C28" s="51" t="s">
        <v>35</v>
      </c>
      <c r="D28" s="51" t="s">
        <v>38</v>
      </c>
      <c r="E28" s="52" t="s">
        <v>84</v>
      </c>
      <c r="F28" s="52" t="s">
        <v>15</v>
      </c>
      <c r="G28" s="170">
        <f>G29</f>
        <v>8172.5</v>
      </c>
      <c r="H28" s="170">
        <f>H29</f>
        <v>8172.5</v>
      </c>
      <c r="I28" s="170">
        <f>I29</f>
        <v>8172.5</v>
      </c>
    </row>
    <row r="29" spans="1:15" ht="25.5" x14ac:dyDescent="0.2">
      <c r="A29" s="79" t="s">
        <v>77</v>
      </c>
      <c r="B29" s="48"/>
      <c r="C29" s="53" t="s">
        <v>35</v>
      </c>
      <c r="D29" s="53" t="s">
        <v>38</v>
      </c>
      <c r="E29" s="53" t="s">
        <v>84</v>
      </c>
      <c r="F29" s="54">
        <v>120</v>
      </c>
      <c r="G29" s="41">
        <f>6274+3.7+1894.8</f>
        <v>8172.5</v>
      </c>
      <c r="H29" s="41">
        <f>6274+3.7+1894.8</f>
        <v>8172.5</v>
      </c>
      <c r="I29" s="41">
        <f>6274+3.7+1894.8</f>
        <v>8172.5</v>
      </c>
    </row>
    <row r="30" spans="1:15" ht="25.5" x14ac:dyDescent="0.2">
      <c r="A30" s="79" t="s">
        <v>189</v>
      </c>
      <c r="B30" s="48"/>
      <c r="C30" s="55" t="s">
        <v>35</v>
      </c>
      <c r="D30" s="55" t="s">
        <v>38</v>
      </c>
      <c r="E30" s="55" t="s">
        <v>79</v>
      </c>
      <c r="F30" s="56"/>
      <c r="G30" s="171">
        <f>G31+G32</f>
        <v>3459.4</v>
      </c>
      <c r="H30" s="171">
        <f>H31+H32</f>
        <v>2513.5</v>
      </c>
      <c r="I30" s="171">
        <f>I31+I32</f>
        <v>2566.7999999999997</v>
      </c>
    </row>
    <row r="31" spans="1:15" ht="25.5" x14ac:dyDescent="0.2">
      <c r="A31" s="78" t="s">
        <v>75</v>
      </c>
      <c r="B31" s="48"/>
      <c r="C31" s="53" t="s">
        <v>35</v>
      </c>
      <c r="D31" s="53" t="s">
        <v>38</v>
      </c>
      <c r="E31" s="53" t="s">
        <v>79</v>
      </c>
      <c r="F31" s="53" t="s">
        <v>76</v>
      </c>
      <c r="G31" s="57">
        <f>829.5+1370.9+258.9+0.1+1000</f>
        <v>3459.4</v>
      </c>
      <c r="H31" s="57">
        <f>851.3+1403.3+258.9</f>
        <v>2513.5</v>
      </c>
      <c r="I31" s="57">
        <f>872.8+1435.1+258.9</f>
        <v>2566.7999999999997</v>
      </c>
    </row>
    <row r="32" spans="1:15" x14ac:dyDescent="0.2">
      <c r="A32" s="81" t="s">
        <v>74</v>
      </c>
      <c r="B32" s="48"/>
      <c r="C32" s="53" t="s">
        <v>35</v>
      </c>
      <c r="D32" s="53" t="s">
        <v>38</v>
      </c>
      <c r="E32" s="53" t="s">
        <v>79</v>
      </c>
      <c r="F32" s="53" t="s">
        <v>184</v>
      </c>
      <c r="G32" s="57"/>
      <c r="H32" s="57"/>
      <c r="I32" s="57"/>
    </row>
    <row r="33" spans="1:9" ht="15" x14ac:dyDescent="0.25">
      <c r="A33" s="83" t="s">
        <v>18</v>
      </c>
      <c r="B33" s="50"/>
      <c r="C33" s="58" t="s">
        <v>35</v>
      </c>
      <c r="D33" s="58" t="s">
        <v>39</v>
      </c>
      <c r="E33" s="59"/>
      <c r="F33" s="59"/>
      <c r="G33" s="30">
        <f t="shared" ref="G33:I34" si="1">SUM(G34)</f>
        <v>100</v>
      </c>
      <c r="H33" s="30">
        <f t="shared" si="1"/>
        <v>100</v>
      </c>
      <c r="I33" s="30">
        <f t="shared" si="1"/>
        <v>100</v>
      </c>
    </row>
    <row r="34" spans="1:9" x14ac:dyDescent="0.2">
      <c r="A34" s="80" t="s">
        <v>60</v>
      </c>
      <c r="B34" s="50"/>
      <c r="C34" s="49" t="s">
        <v>35</v>
      </c>
      <c r="D34" s="49" t="s">
        <v>39</v>
      </c>
      <c r="E34" s="50" t="s">
        <v>85</v>
      </c>
      <c r="F34" s="50"/>
      <c r="G34" s="41">
        <f t="shared" si="1"/>
        <v>100</v>
      </c>
      <c r="H34" s="41">
        <f t="shared" si="1"/>
        <v>100</v>
      </c>
      <c r="I34" s="41">
        <f t="shared" si="1"/>
        <v>100</v>
      </c>
    </row>
    <row r="35" spans="1:9" x14ac:dyDescent="0.2">
      <c r="A35" s="80" t="s">
        <v>73</v>
      </c>
      <c r="B35" s="50"/>
      <c r="C35" s="49" t="s">
        <v>35</v>
      </c>
      <c r="D35" s="49" t="s">
        <v>39</v>
      </c>
      <c r="E35" s="50" t="s">
        <v>86</v>
      </c>
      <c r="F35" s="50" t="s">
        <v>15</v>
      </c>
      <c r="G35" s="41">
        <f>SUM(G38)</f>
        <v>100</v>
      </c>
      <c r="H35" s="41">
        <f>SUM(H38)</f>
        <v>100</v>
      </c>
      <c r="I35" s="41">
        <f>SUM(I38)</f>
        <v>100</v>
      </c>
    </row>
    <row r="36" spans="1:9" x14ac:dyDescent="0.2">
      <c r="A36" s="80" t="s">
        <v>73</v>
      </c>
      <c r="B36" s="50"/>
      <c r="C36" s="49" t="s">
        <v>35</v>
      </c>
      <c r="D36" s="49" t="s">
        <v>39</v>
      </c>
      <c r="E36" s="50" t="s">
        <v>102</v>
      </c>
      <c r="F36" s="50"/>
      <c r="G36" s="41">
        <f t="shared" ref="G36:I37" si="2">G37</f>
        <v>100</v>
      </c>
      <c r="H36" s="41">
        <f t="shared" si="2"/>
        <v>100</v>
      </c>
      <c r="I36" s="41">
        <f t="shared" si="2"/>
        <v>100</v>
      </c>
    </row>
    <row r="37" spans="1:9" x14ac:dyDescent="0.2">
      <c r="A37" s="80" t="s">
        <v>61</v>
      </c>
      <c r="B37" s="50"/>
      <c r="C37" s="49" t="s">
        <v>35</v>
      </c>
      <c r="D37" s="49" t="s">
        <v>39</v>
      </c>
      <c r="E37" s="49" t="s">
        <v>87</v>
      </c>
      <c r="F37" s="49" t="s">
        <v>15</v>
      </c>
      <c r="G37" s="41">
        <f t="shared" si="2"/>
        <v>100</v>
      </c>
      <c r="H37" s="41">
        <f t="shared" si="2"/>
        <v>100</v>
      </c>
      <c r="I37" s="41">
        <f t="shared" si="2"/>
        <v>100</v>
      </c>
    </row>
    <row r="38" spans="1:9" x14ac:dyDescent="0.2">
      <c r="A38" s="80" t="s">
        <v>61</v>
      </c>
      <c r="B38" s="50"/>
      <c r="C38" s="49" t="s">
        <v>35</v>
      </c>
      <c r="D38" s="49" t="s">
        <v>39</v>
      </c>
      <c r="E38" s="49" t="s">
        <v>87</v>
      </c>
      <c r="F38" s="49" t="s">
        <v>62</v>
      </c>
      <c r="G38" s="41">
        <f>[1]прил9!C47/1000</f>
        <v>100</v>
      </c>
      <c r="H38" s="41">
        <f>[1]прил9!D47/1000</f>
        <v>100</v>
      </c>
      <c r="I38" s="41">
        <f>[1]прил9!E47/1000</f>
        <v>100</v>
      </c>
    </row>
    <row r="39" spans="1:9" x14ac:dyDescent="0.2">
      <c r="A39" s="83" t="s">
        <v>51</v>
      </c>
      <c r="B39" s="50"/>
      <c r="C39" s="90" t="s">
        <v>35</v>
      </c>
      <c r="D39" s="90" t="s">
        <v>52</v>
      </c>
      <c r="E39" s="49"/>
      <c r="F39" s="49"/>
      <c r="G39" s="41">
        <f>G40</f>
        <v>100</v>
      </c>
      <c r="H39" s="41"/>
      <c r="I39" s="41"/>
    </row>
    <row r="40" spans="1:9" x14ac:dyDescent="0.2">
      <c r="A40" s="80" t="s">
        <v>60</v>
      </c>
      <c r="B40" s="50"/>
      <c r="C40" s="49" t="s">
        <v>35</v>
      </c>
      <c r="D40" s="49" t="s">
        <v>52</v>
      </c>
      <c r="E40" s="50" t="s">
        <v>85</v>
      </c>
      <c r="F40" s="49"/>
      <c r="G40" s="41">
        <f>G41</f>
        <v>100</v>
      </c>
      <c r="H40" s="41"/>
      <c r="I40" s="41"/>
    </row>
    <row r="41" spans="1:9" x14ac:dyDescent="0.2">
      <c r="A41" s="80" t="s">
        <v>73</v>
      </c>
      <c r="B41" s="50"/>
      <c r="C41" s="49" t="s">
        <v>35</v>
      </c>
      <c r="D41" s="49" t="s">
        <v>52</v>
      </c>
      <c r="E41" s="50" t="s">
        <v>86</v>
      </c>
      <c r="F41" s="49"/>
      <c r="G41" s="41">
        <f>G42</f>
        <v>100</v>
      </c>
      <c r="H41" s="41"/>
      <c r="I41" s="41"/>
    </row>
    <row r="42" spans="1:9" x14ac:dyDescent="0.2">
      <c r="A42" s="80" t="s">
        <v>73</v>
      </c>
      <c r="B42" s="50"/>
      <c r="C42" s="49" t="s">
        <v>35</v>
      </c>
      <c r="D42" s="49" t="s">
        <v>52</v>
      </c>
      <c r="E42" s="50" t="s">
        <v>102</v>
      </c>
      <c r="F42" s="49"/>
      <c r="G42" s="41">
        <f>G43</f>
        <v>100</v>
      </c>
      <c r="H42" s="41"/>
      <c r="I42" s="41"/>
    </row>
    <row r="43" spans="1:9" x14ac:dyDescent="0.2">
      <c r="A43" s="80" t="s">
        <v>216</v>
      </c>
      <c r="B43" s="50"/>
      <c r="C43" s="49" t="s">
        <v>35</v>
      </c>
      <c r="D43" s="49" t="s">
        <v>52</v>
      </c>
      <c r="E43" s="50" t="s">
        <v>215</v>
      </c>
      <c r="F43" s="49"/>
      <c r="G43" s="41">
        <f>G44</f>
        <v>100</v>
      </c>
      <c r="H43" s="41"/>
      <c r="I43" s="41"/>
    </row>
    <row r="44" spans="1:9" ht="25.5" x14ac:dyDescent="0.2">
      <c r="A44" s="78" t="s">
        <v>75</v>
      </c>
      <c r="B44" s="50"/>
      <c r="C44" s="49" t="s">
        <v>35</v>
      </c>
      <c r="D44" s="49" t="s">
        <v>52</v>
      </c>
      <c r="E44" s="50" t="s">
        <v>215</v>
      </c>
      <c r="F44" s="49" t="s">
        <v>76</v>
      </c>
      <c r="G44" s="41">
        <v>100</v>
      </c>
      <c r="H44" s="41"/>
      <c r="I44" s="41"/>
    </row>
    <row r="45" spans="1:9" ht="15.75" customHeight="1" x14ac:dyDescent="0.25">
      <c r="A45" s="76" t="s">
        <v>23</v>
      </c>
      <c r="B45" s="40"/>
      <c r="C45" s="37" t="s">
        <v>35</v>
      </c>
      <c r="D45" s="37" t="s">
        <v>40</v>
      </c>
      <c r="E45" s="37"/>
      <c r="F45" s="37"/>
      <c r="G45" s="30">
        <f t="shared" ref="G45:I46" si="3">G46</f>
        <v>1874.8000000000002</v>
      </c>
      <c r="H45" s="30">
        <f t="shared" si="3"/>
        <v>1137.9000000000001</v>
      </c>
      <c r="I45" s="30">
        <f t="shared" si="3"/>
        <v>1151.83</v>
      </c>
    </row>
    <row r="46" spans="1:9" x14ac:dyDescent="0.2">
      <c r="A46" s="80" t="s">
        <v>60</v>
      </c>
      <c r="B46" s="50"/>
      <c r="C46" s="49" t="s">
        <v>35</v>
      </c>
      <c r="D46" s="49" t="s">
        <v>40</v>
      </c>
      <c r="E46" s="49" t="s">
        <v>85</v>
      </c>
      <c r="F46" s="39"/>
      <c r="G46" s="41">
        <f t="shared" si="3"/>
        <v>1874.8000000000002</v>
      </c>
      <c r="H46" s="41">
        <f t="shared" si="3"/>
        <v>1137.9000000000001</v>
      </c>
      <c r="I46" s="41">
        <f t="shared" si="3"/>
        <v>1151.83</v>
      </c>
    </row>
    <row r="47" spans="1:9" x14ac:dyDescent="0.2">
      <c r="A47" s="80" t="s">
        <v>73</v>
      </c>
      <c r="B47" s="50"/>
      <c r="C47" s="49" t="s">
        <v>35</v>
      </c>
      <c r="D47" s="49" t="s">
        <v>40</v>
      </c>
      <c r="E47" s="49" t="s">
        <v>86</v>
      </c>
      <c r="F47" s="39"/>
      <c r="G47" s="41">
        <f>G49+G52+G58+G60+G62+G64+G68+G70+G54+G56+G66</f>
        <v>1874.8000000000002</v>
      </c>
      <c r="H47" s="41">
        <f>H49+H52+H58+H60+H62+H64+H68+H70+H54+H56+H66</f>
        <v>1137.9000000000001</v>
      </c>
      <c r="I47" s="41">
        <f>I49+I52+I58+I60+I62+I64+I68+I70+I54+I56+I66+0.03</f>
        <v>1151.83</v>
      </c>
    </row>
    <row r="48" spans="1:9" x14ac:dyDescent="0.2">
      <c r="A48" s="80" t="s">
        <v>73</v>
      </c>
      <c r="B48" s="50"/>
      <c r="C48" s="49" t="s">
        <v>35</v>
      </c>
      <c r="D48" s="49" t="s">
        <v>40</v>
      </c>
      <c r="E48" s="49" t="s">
        <v>102</v>
      </c>
      <c r="F48" s="39"/>
      <c r="G48" s="41">
        <f>G47</f>
        <v>1874.8000000000002</v>
      </c>
      <c r="H48" s="41">
        <f>H47</f>
        <v>1137.9000000000001</v>
      </c>
      <c r="I48" s="41">
        <f>I47</f>
        <v>1151.83</v>
      </c>
    </row>
    <row r="49" spans="1:9" ht="25.5" x14ac:dyDescent="0.2">
      <c r="A49" s="80" t="s">
        <v>192</v>
      </c>
      <c r="B49" s="50"/>
      <c r="C49" s="53" t="s">
        <v>35</v>
      </c>
      <c r="D49" s="53" t="s">
        <v>40</v>
      </c>
      <c r="E49" s="53" t="s">
        <v>88</v>
      </c>
      <c r="F49" s="54"/>
      <c r="G49" s="41">
        <f>G50+G51</f>
        <v>128</v>
      </c>
      <c r="H49" s="41">
        <f>H50+H51</f>
        <v>128</v>
      </c>
      <c r="I49" s="41">
        <f>I50+I51</f>
        <v>128</v>
      </c>
    </row>
    <row r="50" spans="1:9" ht="25.5" x14ac:dyDescent="0.2">
      <c r="A50" s="78" t="s">
        <v>75</v>
      </c>
      <c r="B50" s="54"/>
      <c r="C50" s="53" t="s">
        <v>35</v>
      </c>
      <c r="D50" s="53" t="s">
        <v>40</v>
      </c>
      <c r="E50" s="53" t="s">
        <v>88</v>
      </c>
      <c r="F50" s="54">
        <v>240</v>
      </c>
      <c r="G50" s="41">
        <v>128</v>
      </c>
      <c r="H50" s="41">
        <v>128</v>
      </c>
      <c r="I50" s="41">
        <v>128</v>
      </c>
    </row>
    <row r="51" spans="1:9" hidden="1" x14ac:dyDescent="0.2">
      <c r="A51" s="81" t="s">
        <v>74</v>
      </c>
      <c r="B51" s="54"/>
      <c r="C51" s="53" t="s">
        <v>35</v>
      </c>
      <c r="D51" s="53" t="s">
        <v>40</v>
      </c>
      <c r="E51" s="53" t="s">
        <v>88</v>
      </c>
      <c r="F51" s="54">
        <v>850</v>
      </c>
      <c r="G51" s="41"/>
      <c r="H51" s="41">
        <v>0</v>
      </c>
      <c r="I51" s="41">
        <v>0</v>
      </c>
    </row>
    <row r="52" spans="1:9" x14ac:dyDescent="0.2">
      <c r="A52" s="78" t="s">
        <v>49</v>
      </c>
      <c r="B52" s="40"/>
      <c r="C52" s="39" t="s">
        <v>35</v>
      </c>
      <c r="D52" s="39" t="s">
        <v>40</v>
      </c>
      <c r="E52" s="53" t="s">
        <v>89</v>
      </c>
      <c r="F52" s="54"/>
      <c r="G52" s="41">
        <f>G53</f>
        <v>1040</v>
      </c>
      <c r="H52" s="41">
        <f>H53</f>
        <v>200</v>
      </c>
      <c r="I52" s="41">
        <f>I53</f>
        <v>200</v>
      </c>
    </row>
    <row r="53" spans="1:9" ht="25.5" x14ac:dyDescent="0.2">
      <c r="A53" s="78" t="s">
        <v>75</v>
      </c>
      <c r="B53" s="40"/>
      <c r="C53" s="39" t="s">
        <v>35</v>
      </c>
      <c r="D53" s="39" t="s">
        <v>40</v>
      </c>
      <c r="E53" s="53" t="s">
        <v>89</v>
      </c>
      <c r="F53" s="54">
        <v>240</v>
      </c>
      <c r="G53" s="41">
        <f>200+700+100+40</f>
        <v>1040</v>
      </c>
      <c r="H53" s="41">
        <v>200</v>
      </c>
      <c r="I53" s="41">
        <v>200</v>
      </c>
    </row>
    <row r="54" spans="1:9" ht="17.25" customHeight="1" x14ac:dyDescent="0.2">
      <c r="A54" s="78" t="s">
        <v>193</v>
      </c>
      <c r="B54" s="61"/>
      <c r="C54" s="39" t="s">
        <v>35</v>
      </c>
      <c r="D54" s="39" t="s">
        <v>40</v>
      </c>
      <c r="E54" s="53" t="s">
        <v>90</v>
      </c>
      <c r="F54" s="54"/>
      <c r="G54" s="41">
        <f>G55</f>
        <v>60</v>
      </c>
      <c r="H54" s="41">
        <f>H55</f>
        <v>100</v>
      </c>
      <c r="I54" s="41">
        <f>I55</f>
        <v>100</v>
      </c>
    </row>
    <row r="55" spans="1:9" ht="25.5" x14ac:dyDescent="0.2">
      <c r="A55" s="78" t="s">
        <v>75</v>
      </c>
      <c r="B55" s="61"/>
      <c r="C55" s="39" t="s">
        <v>35</v>
      </c>
      <c r="D55" s="39" t="s">
        <v>40</v>
      </c>
      <c r="E55" s="53" t="s">
        <v>90</v>
      </c>
      <c r="F55" s="54">
        <v>240</v>
      </c>
      <c r="G55" s="41">
        <v>60</v>
      </c>
      <c r="H55" s="41">
        <v>100</v>
      </c>
      <c r="I55" s="41">
        <v>100</v>
      </c>
    </row>
    <row r="56" spans="1:9" ht="25.5" x14ac:dyDescent="0.2">
      <c r="A56" s="78" t="s">
        <v>183</v>
      </c>
      <c r="B56" s="61"/>
      <c r="C56" s="39" t="s">
        <v>35</v>
      </c>
      <c r="D56" s="39" t="s">
        <v>40</v>
      </c>
      <c r="E56" s="53" t="s">
        <v>182</v>
      </c>
      <c r="F56" s="54"/>
      <c r="G56" s="41">
        <f>G57</f>
        <v>50</v>
      </c>
      <c r="H56" s="41">
        <f>H57</f>
        <v>50</v>
      </c>
      <c r="I56" s="41">
        <f>I57</f>
        <v>50</v>
      </c>
    </row>
    <row r="57" spans="1:9" ht="25.5" x14ac:dyDescent="0.2">
      <c r="A57" s="78" t="s">
        <v>75</v>
      </c>
      <c r="B57" s="40"/>
      <c r="C57" s="39" t="s">
        <v>35</v>
      </c>
      <c r="D57" s="39" t="s">
        <v>40</v>
      </c>
      <c r="E57" s="53" t="s">
        <v>182</v>
      </c>
      <c r="F57" s="54">
        <v>240</v>
      </c>
      <c r="G57" s="41">
        <f>[1]прил9!E61/1000</f>
        <v>50</v>
      </c>
      <c r="H57" s="41">
        <f>[1]прил9!F61/1000</f>
        <v>50</v>
      </c>
      <c r="I57" s="41">
        <v>50</v>
      </c>
    </row>
    <row r="58" spans="1:9" ht="13.5" hidden="1" customHeight="1" x14ac:dyDescent="0.2">
      <c r="A58" s="78" t="s">
        <v>194</v>
      </c>
      <c r="B58" s="40"/>
      <c r="C58" s="39" t="s">
        <v>35</v>
      </c>
      <c r="D58" s="39" t="s">
        <v>40</v>
      </c>
      <c r="E58" s="53" t="s">
        <v>91</v>
      </c>
      <c r="F58" s="54"/>
      <c r="G58" s="41">
        <f>G59</f>
        <v>0</v>
      </c>
      <c r="H58" s="41">
        <f>H59</f>
        <v>0</v>
      </c>
      <c r="I58" s="41">
        <f>I59</f>
        <v>0</v>
      </c>
    </row>
    <row r="59" spans="1:9" ht="30" hidden="1" customHeight="1" x14ac:dyDescent="0.2">
      <c r="A59" s="78" t="s">
        <v>75</v>
      </c>
      <c r="B59" s="40"/>
      <c r="C59" s="39" t="s">
        <v>35</v>
      </c>
      <c r="D59" s="39" t="s">
        <v>40</v>
      </c>
      <c r="E59" s="53" t="s">
        <v>91</v>
      </c>
      <c r="F59" s="54">
        <v>240</v>
      </c>
      <c r="G59" s="41"/>
      <c r="H59" s="41"/>
      <c r="I59" s="41"/>
    </row>
    <row r="60" spans="1:9" ht="27.6" customHeight="1" x14ac:dyDescent="0.2">
      <c r="A60" s="78" t="s">
        <v>63</v>
      </c>
      <c r="B60" s="40"/>
      <c r="C60" s="39" t="s">
        <v>35</v>
      </c>
      <c r="D60" s="39" t="s">
        <v>40</v>
      </c>
      <c r="E60" s="53" t="s">
        <v>92</v>
      </c>
      <c r="F60" s="54"/>
      <c r="G60" s="41">
        <f>G61</f>
        <v>7.8</v>
      </c>
      <c r="H60" s="41">
        <f>H61</f>
        <v>8.1</v>
      </c>
      <c r="I60" s="41">
        <f>I61</f>
        <v>8.4</v>
      </c>
    </row>
    <row r="61" spans="1:9" x14ac:dyDescent="0.2">
      <c r="A61" s="81" t="s">
        <v>74</v>
      </c>
      <c r="B61" s="40"/>
      <c r="C61" s="39" t="s">
        <v>35</v>
      </c>
      <c r="D61" s="39" t="s">
        <v>40</v>
      </c>
      <c r="E61" s="53" t="s">
        <v>92</v>
      </c>
      <c r="F61" s="54">
        <v>850</v>
      </c>
      <c r="G61" s="41">
        <v>7.8</v>
      </c>
      <c r="H61" s="41">
        <v>8.1</v>
      </c>
      <c r="I61" s="41">
        <v>8.4</v>
      </c>
    </row>
    <row r="62" spans="1:9" ht="25.5" x14ac:dyDescent="0.2">
      <c r="A62" s="78" t="s">
        <v>64</v>
      </c>
      <c r="B62" s="40"/>
      <c r="C62" s="39" t="s">
        <v>35</v>
      </c>
      <c r="D62" s="39" t="s">
        <v>40</v>
      </c>
      <c r="E62" s="53" t="s">
        <v>93</v>
      </c>
      <c r="F62" s="54"/>
      <c r="G62" s="41">
        <f>G63</f>
        <v>343.6</v>
      </c>
      <c r="H62" s="41">
        <f>H63</f>
        <v>406.4</v>
      </c>
      <c r="I62" s="41">
        <f>I63</f>
        <v>420</v>
      </c>
    </row>
    <row r="63" spans="1:9" ht="25.5" x14ac:dyDescent="0.2">
      <c r="A63" s="78" t="s">
        <v>75</v>
      </c>
      <c r="B63" s="40"/>
      <c r="C63" s="39" t="s">
        <v>35</v>
      </c>
      <c r="D63" s="39" t="s">
        <v>40</v>
      </c>
      <c r="E63" s="53" t="s">
        <v>93</v>
      </c>
      <c r="F63" s="54">
        <v>240</v>
      </c>
      <c r="G63" s="41">
        <v>343.6</v>
      </c>
      <c r="H63" s="41">
        <v>406.4</v>
      </c>
      <c r="I63" s="41">
        <v>420</v>
      </c>
    </row>
    <row r="64" spans="1:9" ht="51" x14ac:dyDescent="0.2">
      <c r="A64" s="81" t="s">
        <v>195</v>
      </c>
      <c r="B64" s="40"/>
      <c r="C64" s="39" t="s">
        <v>35</v>
      </c>
      <c r="D64" s="39" t="s">
        <v>40</v>
      </c>
      <c r="E64" s="53" t="s">
        <v>96</v>
      </c>
      <c r="F64" s="54"/>
      <c r="G64" s="41">
        <f>G65</f>
        <v>25.5</v>
      </c>
      <c r="H64" s="41">
        <f>H65</f>
        <v>25.5</v>
      </c>
      <c r="I64" s="41">
        <f>I65</f>
        <v>25.5</v>
      </c>
    </row>
    <row r="65" spans="1:9" x14ac:dyDescent="0.2">
      <c r="A65" s="78" t="s">
        <v>55</v>
      </c>
      <c r="B65" s="40"/>
      <c r="C65" s="39" t="s">
        <v>35</v>
      </c>
      <c r="D65" s="39" t="s">
        <v>40</v>
      </c>
      <c r="E65" s="53" t="s">
        <v>96</v>
      </c>
      <c r="F65" s="54">
        <v>540</v>
      </c>
      <c r="G65" s="41">
        <f>[1]прил9!E57/1000</f>
        <v>25.5</v>
      </c>
      <c r="H65" s="41">
        <f>[1]прил9!F57/1000</f>
        <v>25.5</v>
      </c>
      <c r="I65" s="41">
        <f>[1]прил9!G57/1000</f>
        <v>25.5</v>
      </c>
    </row>
    <row r="66" spans="1:9" x14ac:dyDescent="0.2">
      <c r="A66" s="78" t="s">
        <v>237</v>
      </c>
      <c r="B66" s="40"/>
      <c r="C66" s="39" t="s">
        <v>35</v>
      </c>
      <c r="D66" s="39" t="s">
        <v>40</v>
      </c>
      <c r="E66" s="53" t="s">
        <v>238</v>
      </c>
      <c r="F66" s="54"/>
      <c r="G66" s="41">
        <f>G67</f>
        <v>209.9</v>
      </c>
      <c r="H66" s="41">
        <f>H67</f>
        <v>209.9</v>
      </c>
      <c r="I66" s="41">
        <f>I67</f>
        <v>209.9</v>
      </c>
    </row>
    <row r="67" spans="1:9" x14ac:dyDescent="0.2">
      <c r="A67" s="78" t="s">
        <v>55</v>
      </c>
      <c r="B67" s="40"/>
      <c r="C67" s="39" t="s">
        <v>35</v>
      </c>
      <c r="D67" s="39" t="s">
        <v>40</v>
      </c>
      <c r="E67" s="53" t="s">
        <v>238</v>
      </c>
      <c r="F67" s="54">
        <v>540</v>
      </c>
      <c r="G67" s="41">
        <v>209.9</v>
      </c>
      <c r="H67" s="41">
        <v>209.9</v>
      </c>
      <c r="I67" s="41">
        <v>209.9</v>
      </c>
    </row>
    <row r="68" spans="1:9" x14ac:dyDescent="0.2">
      <c r="A68" s="78" t="s">
        <v>66</v>
      </c>
      <c r="B68" s="40"/>
      <c r="C68" s="39" t="s">
        <v>35</v>
      </c>
      <c r="D68" s="39" t="s">
        <v>40</v>
      </c>
      <c r="E68" s="53" t="s">
        <v>95</v>
      </c>
      <c r="F68" s="54"/>
      <c r="G68" s="41">
        <f>G69</f>
        <v>10</v>
      </c>
      <c r="H68" s="41">
        <f>H69</f>
        <v>10</v>
      </c>
      <c r="I68" s="41">
        <f>I69</f>
        <v>10</v>
      </c>
    </row>
    <row r="69" spans="1:9" ht="25.5" x14ac:dyDescent="0.2">
      <c r="A69" s="78" t="s">
        <v>75</v>
      </c>
      <c r="B69" s="40"/>
      <c r="C69" s="39" t="s">
        <v>35</v>
      </c>
      <c r="D69" s="39" t="s">
        <v>40</v>
      </c>
      <c r="E69" s="53" t="s">
        <v>95</v>
      </c>
      <c r="F69" s="54">
        <v>240</v>
      </c>
      <c r="G69" s="41">
        <v>10</v>
      </c>
      <c r="H69" s="41">
        <v>10</v>
      </c>
      <c r="I69" s="41">
        <v>10</v>
      </c>
    </row>
    <row r="70" spans="1:9" ht="25.5" hidden="1" x14ac:dyDescent="0.2">
      <c r="A70" s="78" t="s">
        <v>65</v>
      </c>
      <c r="B70" s="40"/>
      <c r="C70" s="39" t="s">
        <v>35</v>
      </c>
      <c r="D70" s="39" t="s">
        <v>40</v>
      </c>
      <c r="E70" s="53" t="s">
        <v>94</v>
      </c>
      <c r="F70" s="54"/>
      <c r="G70" s="41">
        <f>G71</f>
        <v>0</v>
      </c>
      <c r="H70" s="41">
        <f>H71</f>
        <v>0</v>
      </c>
      <c r="I70" s="41">
        <f>I71</f>
        <v>0</v>
      </c>
    </row>
    <row r="71" spans="1:9" ht="25.5" hidden="1" x14ac:dyDescent="0.2">
      <c r="A71" s="78" t="s">
        <v>75</v>
      </c>
      <c r="B71" s="40"/>
      <c r="C71" s="39" t="s">
        <v>35</v>
      </c>
      <c r="D71" s="39" t="s">
        <v>40</v>
      </c>
      <c r="E71" s="53" t="s">
        <v>94</v>
      </c>
      <c r="F71" s="54">
        <v>240</v>
      </c>
      <c r="G71" s="41"/>
      <c r="H71" s="41"/>
      <c r="I71" s="41"/>
    </row>
    <row r="72" spans="1:9" hidden="1" x14ac:dyDescent="0.2">
      <c r="A72" s="76" t="s">
        <v>13</v>
      </c>
      <c r="B72" s="32">
        <v>911</v>
      </c>
      <c r="C72" s="62" t="s">
        <v>41</v>
      </c>
      <c r="D72" s="62" t="s">
        <v>36</v>
      </c>
      <c r="E72" s="62"/>
      <c r="F72" s="62"/>
      <c r="G72" s="63">
        <f t="shared" ref="G72:I75" si="4">SUM(G73)</f>
        <v>0</v>
      </c>
      <c r="H72" s="63">
        <f t="shared" si="4"/>
        <v>0</v>
      </c>
      <c r="I72" s="63">
        <f t="shared" si="4"/>
        <v>0</v>
      </c>
    </row>
    <row r="73" spans="1:9" hidden="1" x14ac:dyDescent="0.2">
      <c r="A73" s="78" t="s">
        <v>19</v>
      </c>
      <c r="B73" s="64"/>
      <c r="C73" s="39" t="s">
        <v>41</v>
      </c>
      <c r="D73" s="39" t="s">
        <v>37</v>
      </c>
      <c r="E73" s="39"/>
      <c r="F73" s="39"/>
      <c r="G73" s="41">
        <f t="shared" si="4"/>
        <v>0</v>
      </c>
      <c r="H73" s="41">
        <f t="shared" si="4"/>
        <v>0</v>
      </c>
      <c r="I73" s="41">
        <f t="shared" si="4"/>
        <v>0</v>
      </c>
    </row>
    <row r="74" spans="1:9" hidden="1" x14ac:dyDescent="0.2">
      <c r="A74" s="80" t="s">
        <v>60</v>
      </c>
      <c r="B74" s="50"/>
      <c r="C74" s="39" t="s">
        <v>41</v>
      </c>
      <c r="D74" s="39" t="s">
        <v>37</v>
      </c>
      <c r="E74" s="50" t="s">
        <v>85</v>
      </c>
      <c r="F74" s="39"/>
      <c r="G74" s="41">
        <f t="shared" si="4"/>
        <v>0</v>
      </c>
      <c r="H74" s="41">
        <f t="shared" si="4"/>
        <v>0</v>
      </c>
      <c r="I74" s="41">
        <f t="shared" si="4"/>
        <v>0</v>
      </c>
    </row>
    <row r="75" spans="1:9" hidden="1" x14ac:dyDescent="0.2">
      <c r="A75" s="80" t="s">
        <v>73</v>
      </c>
      <c r="B75" s="44"/>
      <c r="C75" s="39" t="s">
        <v>41</v>
      </c>
      <c r="D75" s="39" t="s">
        <v>37</v>
      </c>
      <c r="E75" s="50" t="s">
        <v>86</v>
      </c>
      <c r="F75" s="39"/>
      <c r="G75" s="41">
        <f t="shared" si="4"/>
        <v>0</v>
      </c>
      <c r="H75" s="41">
        <f t="shared" si="4"/>
        <v>0</v>
      </c>
      <c r="I75" s="41">
        <f t="shared" si="4"/>
        <v>0</v>
      </c>
    </row>
    <row r="76" spans="1:9" ht="29.1" hidden="1" customHeight="1" x14ac:dyDescent="0.2">
      <c r="A76" s="78" t="s">
        <v>32</v>
      </c>
      <c r="B76" s="65"/>
      <c r="C76" s="39" t="s">
        <v>41</v>
      </c>
      <c r="D76" s="39" t="s">
        <v>37</v>
      </c>
      <c r="E76" s="54" t="s">
        <v>97</v>
      </c>
      <c r="F76" s="66"/>
      <c r="G76" s="41">
        <f>G77</f>
        <v>0</v>
      </c>
      <c r="H76" s="41">
        <f>H77</f>
        <v>0</v>
      </c>
      <c r="I76" s="41">
        <f>I77</f>
        <v>0</v>
      </c>
    </row>
    <row r="77" spans="1:9" ht="15" hidden="1" customHeight="1" x14ac:dyDescent="0.2">
      <c r="A77" s="79" t="s">
        <v>77</v>
      </c>
      <c r="B77" s="65"/>
      <c r="C77" s="39" t="s">
        <v>41</v>
      </c>
      <c r="D77" s="39" t="s">
        <v>37</v>
      </c>
      <c r="E77" s="50" t="s">
        <v>97</v>
      </c>
      <c r="F77" s="54">
        <v>120</v>
      </c>
      <c r="G77" s="41"/>
      <c r="H77" s="41"/>
      <c r="I77" s="41"/>
    </row>
    <row r="78" spans="1:9" ht="25.5" hidden="1" x14ac:dyDescent="0.2">
      <c r="A78" s="78" t="s">
        <v>75</v>
      </c>
      <c r="B78" s="65"/>
      <c r="C78" s="39" t="s">
        <v>41</v>
      </c>
      <c r="D78" s="39" t="s">
        <v>37</v>
      </c>
      <c r="E78" s="50" t="s">
        <v>97</v>
      </c>
      <c r="F78" s="54">
        <v>240</v>
      </c>
      <c r="G78" s="41"/>
      <c r="H78" s="41"/>
      <c r="I78" s="41"/>
    </row>
    <row r="79" spans="1:9" x14ac:dyDescent="0.2">
      <c r="A79" s="76" t="s">
        <v>13</v>
      </c>
      <c r="B79" s="32">
        <v>911</v>
      </c>
      <c r="C79" s="62" t="s">
        <v>41</v>
      </c>
      <c r="D79" s="62" t="s">
        <v>36</v>
      </c>
      <c r="E79" s="62"/>
      <c r="F79" s="62"/>
      <c r="G79" s="63">
        <f t="shared" ref="G79:I81" si="5">SUM(G80)</f>
        <v>297.39999999999998</v>
      </c>
      <c r="H79" s="63">
        <f t="shared" si="5"/>
        <v>297.39999999999998</v>
      </c>
      <c r="I79" s="63">
        <f t="shared" si="5"/>
        <v>297.39999999999998</v>
      </c>
    </row>
    <row r="80" spans="1:9" x14ac:dyDescent="0.2">
      <c r="A80" s="78" t="s">
        <v>19</v>
      </c>
      <c r="B80" s="101"/>
      <c r="C80" s="42" t="s">
        <v>41</v>
      </c>
      <c r="D80" s="42" t="s">
        <v>37</v>
      </c>
      <c r="E80" s="42"/>
      <c r="F80" s="42"/>
      <c r="G80" s="71">
        <f t="shared" si="5"/>
        <v>297.39999999999998</v>
      </c>
      <c r="H80" s="71">
        <f t="shared" si="5"/>
        <v>297.39999999999998</v>
      </c>
      <c r="I80" s="71">
        <f t="shared" si="5"/>
        <v>297.39999999999998</v>
      </c>
    </row>
    <row r="81" spans="1:9" x14ac:dyDescent="0.2">
      <c r="A81" s="80" t="s">
        <v>60</v>
      </c>
      <c r="B81" s="50"/>
      <c r="C81" s="42" t="s">
        <v>41</v>
      </c>
      <c r="D81" s="42" t="s">
        <v>37</v>
      </c>
      <c r="E81" s="50" t="s">
        <v>85</v>
      </c>
      <c r="F81" s="42"/>
      <c r="G81" s="71">
        <f t="shared" si="5"/>
        <v>297.39999999999998</v>
      </c>
      <c r="H81" s="71">
        <f t="shared" si="5"/>
        <v>297.39999999999998</v>
      </c>
      <c r="I81" s="71">
        <f t="shared" si="5"/>
        <v>297.39999999999998</v>
      </c>
    </row>
    <row r="82" spans="1:9" x14ac:dyDescent="0.2">
      <c r="A82" s="80" t="s">
        <v>73</v>
      </c>
      <c r="B82" s="38"/>
      <c r="C82" s="42" t="s">
        <v>41</v>
      </c>
      <c r="D82" s="42" t="s">
        <v>37</v>
      </c>
      <c r="E82" s="50" t="s">
        <v>86</v>
      </c>
      <c r="F82" s="42"/>
      <c r="G82" s="71">
        <f>G83</f>
        <v>297.39999999999998</v>
      </c>
      <c r="H82" s="71">
        <f>H83</f>
        <v>297.39999999999998</v>
      </c>
      <c r="I82" s="71">
        <f>I83</f>
        <v>297.39999999999998</v>
      </c>
    </row>
    <row r="83" spans="1:9" ht="25.5" x14ac:dyDescent="0.2">
      <c r="A83" s="78" t="s">
        <v>32</v>
      </c>
      <c r="B83" s="65"/>
      <c r="C83" s="42" t="s">
        <v>41</v>
      </c>
      <c r="D83" s="42" t="s">
        <v>37</v>
      </c>
      <c r="E83" s="54" t="s">
        <v>97</v>
      </c>
      <c r="F83" s="66"/>
      <c r="G83" s="71">
        <f>SUM(G84:G85)</f>
        <v>297.39999999999998</v>
      </c>
      <c r="H83" s="71">
        <f>SUM(H84:H85)</f>
        <v>297.39999999999998</v>
      </c>
      <c r="I83" s="71">
        <f>SUM(I84:I85)</f>
        <v>297.39999999999998</v>
      </c>
    </row>
    <row r="84" spans="1:9" ht="25.5" x14ac:dyDescent="0.2">
      <c r="A84" s="79" t="s">
        <v>77</v>
      </c>
      <c r="B84" s="65"/>
      <c r="C84" s="42" t="s">
        <v>41</v>
      </c>
      <c r="D84" s="42" t="s">
        <v>37</v>
      </c>
      <c r="E84" s="50" t="s">
        <v>97</v>
      </c>
      <c r="F84" s="54">
        <v>120</v>
      </c>
      <c r="G84" s="71">
        <f>195.6+59.1</f>
        <v>254.7</v>
      </c>
      <c r="H84" s="71">
        <f>195.6+59.1</f>
        <v>254.7</v>
      </c>
      <c r="I84" s="71">
        <f>195.6+59.1</f>
        <v>254.7</v>
      </c>
    </row>
    <row r="85" spans="1:9" ht="25.5" x14ac:dyDescent="0.2">
      <c r="A85" s="78" t="s">
        <v>75</v>
      </c>
      <c r="B85" s="65"/>
      <c r="C85" s="42" t="s">
        <v>41</v>
      </c>
      <c r="D85" s="42" t="s">
        <v>37</v>
      </c>
      <c r="E85" s="50" t="s">
        <v>97</v>
      </c>
      <c r="F85" s="54">
        <v>240</v>
      </c>
      <c r="G85" s="71">
        <f>16.9+25.8</f>
        <v>42.7</v>
      </c>
      <c r="H85" s="71">
        <f>31.1+11.6</f>
        <v>42.7</v>
      </c>
      <c r="I85" s="71">
        <v>42.7</v>
      </c>
    </row>
    <row r="86" spans="1:9" ht="29.25" x14ac:dyDescent="0.25">
      <c r="A86" s="77" t="s">
        <v>31</v>
      </c>
      <c r="B86" s="32">
        <v>911</v>
      </c>
      <c r="C86" s="37" t="s">
        <v>37</v>
      </c>
      <c r="D86" s="37" t="s">
        <v>36</v>
      </c>
      <c r="E86" s="37"/>
      <c r="F86" s="37"/>
      <c r="G86" s="30">
        <f>G87+G103</f>
        <v>291.7</v>
      </c>
      <c r="H86" s="30">
        <f>H87+H103</f>
        <v>83.9</v>
      </c>
      <c r="I86" s="30">
        <f>I87+I103</f>
        <v>86</v>
      </c>
    </row>
    <row r="87" spans="1:9" ht="25.5" customHeight="1" x14ac:dyDescent="0.2">
      <c r="A87" s="76" t="s">
        <v>30</v>
      </c>
      <c r="B87" s="44"/>
      <c r="C87" s="39" t="s">
        <v>37</v>
      </c>
      <c r="D87" s="39" t="s">
        <v>42</v>
      </c>
      <c r="E87" s="39"/>
      <c r="F87" s="39"/>
      <c r="G87" s="41">
        <f>G88+G93+G98</f>
        <v>288.2</v>
      </c>
      <c r="H87" s="41">
        <f>H88+H93</f>
        <v>80.400000000000006</v>
      </c>
      <c r="I87" s="41">
        <f>I88+I93</f>
        <v>82.5</v>
      </c>
    </row>
    <row r="88" spans="1:9" ht="38.25" x14ac:dyDescent="0.2">
      <c r="A88" s="80" t="s">
        <v>98</v>
      </c>
      <c r="B88" s="50"/>
      <c r="C88" s="39" t="s">
        <v>37</v>
      </c>
      <c r="D88" s="39" t="s">
        <v>42</v>
      </c>
      <c r="E88" s="54" t="s">
        <v>99</v>
      </c>
      <c r="F88" s="39"/>
      <c r="G88" s="41">
        <f t="shared" ref="G88:I89" si="6">G89</f>
        <v>278.2</v>
      </c>
      <c r="H88" s="41">
        <f t="shared" si="6"/>
        <v>80.400000000000006</v>
      </c>
      <c r="I88" s="41">
        <f t="shared" si="6"/>
        <v>82.5</v>
      </c>
    </row>
    <row r="89" spans="1:9" ht="30" customHeight="1" x14ac:dyDescent="0.2">
      <c r="A89" s="80" t="s">
        <v>196</v>
      </c>
      <c r="B89" s="50"/>
      <c r="C89" s="39" t="s">
        <v>37</v>
      </c>
      <c r="D89" s="39" t="s">
        <v>42</v>
      </c>
      <c r="E89" s="54" t="s">
        <v>100</v>
      </c>
      <c r="F89" s="39"/>
      <c r="G89" s="41">
        <f t="shared" si="6"/>
        <v>278.2</v>
      </c>
      <c r="H89" s="41">
        <f t="shared" si="6"/>
        <v>80.400000000000006</v>
      </c>
      <c r="I89" s="41">
        <f t="shared" si="6"/>
        <v>82.5</v>
      </c>
    </row>
    <row r="90" spans="1:9" ht="51" x14ac:dyDescent="0.2">
      <c r="A90" s="80" t="s">
        <v>174</v>
      </c>
      <c r="B90" s="44"/>
      <c r="C90" s="39" t="s">
        <v>37</v>
      </c>
      <c r="D90" s="39" t="s">
        <v>42</v>
      </c>
      <c r="E90" s="54" t="s">
        <v>101</v>
      </c>
      <c r="F90" s="39"/>
      <c r="G90" s="41">
        <f>SUM(G92)</f>
        <v>278.2</v>
      </c>
      <c r="H90" s="41">
        <f>SUM(H92)</f>
        <v>80.400000000000006</v>
      </c>
      <c r="I90" s="41">
        <f>SUM(I92)</f>
        <v>82.5</v>
      </c>
    </row>
    <row r="91" spans="1:9" x14ac:dyDescent="0.2">
      <c r="A91" s="80" t="s">
        <v>157</v>
      </c>
      <c r="B91" s="44"/>
      <c r="C91" s="39" t="s">
        <v>37</v>
      </c>
      <c r="D91" s="39" t="s">
        <v>42</v>
      </c>
      <c r="E91" s="54" t="s">
        <v>128</v>
      </c>
      <c r="F91" s="39"/>
      <c r="G91" s="41">
        <f>G92</f>
        <v>278.2</v>
      </c>
      <c r="H91" s="41">
        <f>H92</f>
        <v>80.400000000000006</v>
      </c>
      <c r="I91" s="41">
        <f>I92</f>
        <v>82.5</v>
      </c>
    </row>
    <row r="92" spans="1:9" ht="25.5" x14ac:dyDescent="0.2">
      <c r="A92" s="78" t="s">
        <v>75</v>
      </c>
      <c r="B92" s="44"/>
      <c r="C92" s="39" t="s">
        <v>37</v>
      </c>
      <c r="D92" s="39" t="s">
        <v>42</v>
      </c>
      <c r="E92" s="54" t="s">
        <v>128</v>
      </c>
      <c r="F92" s="43" t="s">
        <v>76</v>
      </c>
      <c r="G92" s="41">
        <v>278.2</v>
      </c>
      <c r="H92" s="41">
        <v>80.400000000000006</v>
      </c>
      <c r="I92" s="41">
        <v>82.5</v>
      </c>
    </row>
    <row r="93" spans="1:9" ht="38.25" hidden="1" x14ac:dyDescent="0.2">
      <c r="A93" s="76" t="s">
        <v>208</v>
      </c>
      <c r="B93" s="44"/>
      <c r="C93" s="39" t="s">
        <v>37</v>
      </c>
      <c r="D93" s="39" t="s">
        <v>42</v>
      </c>
      <c r="E93" s="53" t="s">
        <v>222</v>
      </c>
      <c r="F93" s="43"/>
      <c r="G93" s="41">
        <f>G94</f>
        <v>0</v>
      </c>
      <c r="H93" s="41"/>
      <c r="I93" s="41"/>
    </row>
    <row r="94" spans="1:9" ht="38.25" hidden="1" x14ac:dyDescent="0.2">
      <c r="A94" s="78" t="s">
        <v>213</v>
      </c>
      <c r="B94" s="44"/>
      <c r="C94" s="39" t="s">
        <v>37</v>
      </c>
      <c r="D94" s="39" t="s">
        <v>42</v>
      </c>
      <c r="E94" s="53" t="s">
        <v>209</v>
      </c>
      <c r="F94" s="43"/>
      <c r="G94" s="41">
        <f>G95</f>
        <v>0</v>
      </c>
      <c r="H94" s="41"/>
      <c r="I94" s="41"/>
    </row>
    <row r="95" spans="1:9" ht="38.25" hidden="1" x14ac:dyDescent="0.2">
      <c r="A95" s="78" t="s">
        <v>213</v>
      </c>
      <c r="B95" s="44"/>
      <c r="C95" s="39" t="s">
        <v>37</v>
      </c>
      <c r="D95" s="39" t="s">
        <v>42</v>
      </c>
      <c r="E95" s="53" t="s">
        <v>210</v>
      </c>
      <c r="F95" s="43"/>
      <c r="G95" s="41">
        <f>G96</f>
        <v>0</v>
      </c>
      <c r="H95" s="41"/>
      <c r="I95" s="41"/>
    </row>
    <row r="96" spans="1:9" ht="76.5" hidden="1" x14ac:dyDescent="0.2">
      <c r="A96" s="78" t="s">
        <v>236</v>
      </c>
      <c r="B96" s="44"/>
      <c r="C96" s="39" t="s">
        <v>37</v>
      </c>
      <c r="D96" s="39" t="s">
        <v>42</v>
      </c>
      <c r="E96" s="54" t="s">
        <v>239</v>
      </c>
      <c r="F96" s="43"/>
      <c r="G96" s="41">
        <f>G97</f>
        <v>0</v>
      </c>
      <c r="H96" s="41">
        <f>H97</f>
        <v>0</v>
      </c>
      <c r="I96" s="41">
        <f>I97</f>
        <v>0</v>
      </c>
    </row>
    <row r="97" spans="1:11" ht="25.5" hidden="1" x14ac:dyDescent="0.2">
      <c r="A97" s="78" t="s">
        <v>75</v>
      </c>
      <c r="B97" s="44"/>
      <c r="C97" s="39" t="s">
        <v>37</v>
      </c>
      <c r="D97" s="39" t="s">
        <v>42</v>
      </c>
      <c r="E97" s="54" t="s">
        <v>239</v>
      </c>
      <c r="F97" s="43" t="s">
        <v>76</v>
      </c>
      <c r="G97" s="41">
        <v>0</v>
      </c>
      <c r="H97" s="41">
        <v>0</v>
      </c>
      <c r="I97" s="41"/>
    </row>
    <row r="98" spans="1:11" x14ac:dyDescent="0.2">
      <c r="A98" s="80" t="s">
        <v>60</v>
      </c>
      <c r="B98" s="50"/>
      <c r="C98" s="42" t="s">
        <v>37</v>
      </c>
      <c r="D98" s="42" t="s">
        <v>42</v>
      </c>
      <c r="E98" s="49" t="s">
        <v>85</v>
      </c>
      <c r="F98" s="42"/>
      <c r="G98" s="71">
        <f>G99</f>
        <v>10</v>
      </c>
      <c r="H98" s="71"/>
      <c r="I98" s="71"/>
    </row>
    <row r="99" spans="1:11" x14ac:dyDescent="0.2">
      <c r="A99" s="80" t="s">
        <v>73</v>
      </c>
      <c r="B99" s="50"/>
      <c r="C99" s="42" t="s">
        <v>37</v>
      </c>
      <c r="D99" s="42" t="s">
        <v>42</v>
      </c>
      <c r="E99" s="49" t="s">
        <v>86</v>
      </c>
      <c r="F99" s="42"/>
      <c r="G99" s="71">
        <f>G100</f>
        <v>10</v>
      </c>
      <c r="H99" s="71"/>
      <c r="I99" s="71"/>
    </row>
    <row r="100" spans="1:11" x14ac:dyDescent="0.2">
      <c r="A100" s="80" t="s">
        <v>73</v>
      </c>
      <c r="B100" s="50"/>
      <c r="C100" s="42" t="s">
        <v>37</v>
      </c>
      <c r="D100" s="42" t="s">
        <v>42</v>
      </c>
      <c r="E100" s="49" t="s">
        <v>102</v>
      </c>
      <c r="F100" s="42"/>
      <c r="G100" s="71">
        <f>G101</f>
        <v>10</v>
      </c>
      <c r="H100" s="71"/>
      <c r="I100" s="71"/>
    </row>
    <row r="101" spans="1:11" x14ac:dyDescent="0.2">
      <c r="A101" s="80" t="s">
        <v>157</v>
      </c>
      <c r="B101" s="38"/>
      <c r="C101" s="42" t="s">
        <v>37</v>
      </c>
      <c r="D101" s="42" t="s">
        <v>42</v>
      </c>
      <c r="E101" s="54" t="s">
        <v>308</v>
      </c>
      <c r="F101" s="42"/>
      <c r="G101" s="71">
        <f>G102</f>
        <v>10</v>
      </c>
      <c r="H101" s="71"/>
      <c r="I101" s="71"/>
    </row>
    <row r="102" spans="1:11" ht="25.5" x14ac:dyDescent="0.2">
      <c r="A102" s="78" t="s">
        <v>75</v>
      </c>
      <c r="B102" s="38"/>
      <c r="C102" s="42" t="s">
        <v>37</v>
      </c>
      <c r="D102" s="42" t="s">
        <v>42</v>
      </c>
      <c r="E102" s="54" t="s">
        <v>308</v>
      </c>
      <c r="F102" s="42" t="s">
        <v>76</v>
      </c>
      <c r="G102" s="71">
        <v>10</v>
      </c>
      <c r="H102" s="71"/>
      <c r="I102" s="71"/>
    </row>
    <row r="103" spans="1:11" ht="25.5" x14ac:dyDescent="0.2">
      <c r="A103" s="76" t="s">
        <v>240</v>
      </c>
      <c r="B103" s="87"/>
      <c r="C103" s="172" t="s">
        <v>37</v>
      </c>
      <c r="D103" s="74">
        <v>14</v>
      </c>
      <c r="E103" s="87"/>
      <c r="F103" s="87"/>
      <c r="G103" s="87">
        <f>G104</f>
        <v>3.5</v>
      </c>
      <c r="H103" s="87">
        <f t="shared" ref="H103:I107" si="7">H104</f>
        <v>3.5</v>
      </c>
      <c r="I103" s="87">
        <f t="shared" si="7"/>
        <v>3.5</v>
      </c>
    </row>
    <row r="104" spans="1:11" x14ac:dyDescent="0.2">
      <c r="A104" s="78" t="s">
        <v>60</v>
      </c>
      <c r="B104" s="87"/>
      <c r="C104" s="172" t="s">
        <v>37</v>
      </c>
      <c r="D104" s="74">
        <v>14</v>
      </c>
      <c r="E104" s="87" t="s">
        <v>85</v>
      </c>
      <c r="F104" s="87"/>
      <c r="G104" s="87">
        <f>G105</f>
        <v>3.5</v>
      </c>
      <c r="H104" s="87">
        <f t="shared" si="7"/>
        <v>3.5</v>
      </c>
      <c r="I104" s="87">
        <f t="shared" si="7"/>
        <v>3.5</v>
      </c>
    </row>
    <row r="105" spans="1:11" x14ac:dyDescent="0.2">
      <c r="A105" s="78" t="s">
        <v>73</v>
      </c>
      <c r="B105" s="87"/>
      <c r="C105" s="172" t="s">
        <v>37</v>
      </c>
      <c r="D105" s="74">
        <v>14</v>
      </c>
      <c r="E105" s="87" t="s">
        <v>86</v>
      </c>
      <c r="F105" s="87"/>
      <c r="G105" s="87">
        <f>G106</f>
        <v>3.5</v>
      </c>
      <c r="H105" s="87">
        <f t="shared" si="7"/>
        <v>3.5</v>
      </c>
      <c r="I105" s="87">
        <f t="shared" si="7"/>
        <v>3.5</v>
      </c>
    </row>
    <row r="106" spans="1:11" x14ac:dyDescent="0.2">
      <c r="A106" s="78" t="s">
        <v>73</v>
      </c>
      <c r="B106" s="87"/>
      <c r="C106" s="172" t="s">
        <v>37</v>
      </c>
      <c r="D106" s="74">
        <v>14</v>
      </c>
      <c r="E106" s="87" t="s">
        <v>102</v>
      </c>
      <c r="F106" s="87"/>
      <c r="G106" s="87">
        <f>G107</f>
        <v>3.5</v>
      </c>
      <c r="H106" s="87">
        <f t="shared" si="7"/>
        <v>3.5</v>
      </c>
      <c r="I106" s="87">
        <f t="shared" si="7"/>
        <v>3.5</v>
      </c>
    </row>
    <row r="107" spans="1:11" ht="38.25" x14ac:dyDescent="0.2">
      <c r="A107" s="78" t="s">
        <v>241</v>
      </c>
      <c r="B107" s="87"/>
      <c r="C107" s="172" t="s">
        <v>37</v>
      </c>
      <c r="D107" s="74">
        <v>14</v>
      </c>
      <c r="E107" s="87" t="s">
        <v>242</v>
      </c>
      <c r="F107" s="87"/>
      <c r="G107" s="87">
        <f>G108</f>
        <v>3.5</v>
      </c>
      <c r="H107" s="87">
        <f t="shared" si="7"/>
        <v>3.5</v>
      </c>
      <c r="I107" s="87">
        <f t="shared" si="7"/>
        <v>3.5</v>
      </c>
    </row>
    <row r="108" spans="1:11" ht="25.5" x14ac:dyDescent="0.2">
      <c r="A108" s="78" t="s">
        <v>75</v>
      </c>
      <c r="B108" s="87"/>
      <c r="C108" s="172" t="s">
        <v>37</v>
      </c>
      <c r="D108" s="74">
        <v>14</v>
      </c>
      <c r="E108" s="87" t="s">
        <v>242</v>
      </c>
      <c r="F108" s="87">
        <v>240</v>
      </c>
      <c r="G108" s="87">
        <v>3.5</v>
      </c>
      <c r="H108" s="87">
        <v>3.5</v>
      </c>
      <c r="I108" s="87">
        <v>3.5</v>
      </c>
    </row>
    <row r="109" spans="1:11" x14ac:dyDescent="0.2">
      <c r="A109" s="76" t="s">
        <v>20</v>
      </c>
      <c r="B109" s="32">
        <v>911</v>
      </c>
      <c r="C109" s="62" t="s">
        <v>38</v>
      </c>
      <c r="D109" s="62" t="s">
        <v>36</v>
      </c>
      <c r="E109" s="62"/>
      <c r="F109" s="62"/>
      <c r="G109" s="63">
        <f>G110+G147</f>
        <v>12023.400000000001</v>
      </c>
      <c r="H109" s="63">
        <f>H110+H147</f>
        <v>2100</v>
      </c>
      <c r="I109" s="63">
        <f>I110+I147</f>
        <v>2100</v>
      </c>
    </row>
    <row r="110" spans="1:11" ht="15.75" x14ac:dyDescent="0.25">
      <c r="A110" s="7" t="s">
        <v>67</v>
      </c>
      <c r="B110" s="8"/>
      <c r="C110" s="8" t="s">
        <v>38</v>
      </c>
      <c r="D110" s="8" t="s">
        <v>42</v>
      </c>
      <c r="E110" s="43"/>
      <c r="F110" s="43"/>
      <c r="G110" s="67">
        <f>G111+G131+G136+G141+G125</f>
        <v>11955.800000000001</v>
      </c>
      <c r="H110" s="67">
        <f>H111+H131+H136</f>
        <v>2100</v>
      </c>
      <c r="I110" s="67">
        <f>I111+I131+I136</f>
        <v>2100</v>
      </c>
    </row>
    <row r="111" spans="1:11" ht="38.25" x14ac:dyDescent="0.2">
      <c r="A111" s="80" t="s">
        <v>105</v>
      </c>
      <c r="B111" s="50"/>
      <c r="C111" s="53" t="s">
        <v>38</v>
      </c>
      <c r="D111" s="53" t="s">
        <v>42</v>
      </c>
      <c r="E111" s="53" t="s">
        <v>129</v>
      </c>
      <c r="F111" s="53"/>
      <c r="G111" s="57">
        <f>G112+G116</f>
        <v>2694.7</v>
      </c>
      <c r="H111" s="57">
        <f>H112+H116</f>
        <v>2100</v>
      </c>
      <c r="I111" s="57">
        <f>I112+I116</f>
        <v>2100</v>
      </c>
      <c r="K111" s="173"/>
    </row>
    <row r="112" spans="1:11" ht="30.75" customHeight="1" x14ac:dyDescent="0.2">
      <c r="A112" s="80" t="s">
        <v>197</v>
      </c>
      <c r="B112" s="50"/>
      <c r="C112" s="53" t="s">
        <v>38</v>
      </c>
      <c r="D112" s="53" t="s">
        <v>42</v>
      </c>
      <c r="E112" s="53" t="s">
        <v>130</v>
      </c>
      <c r="F112" s="53"/>
      <c r="G112" s="57">
        <f>G113</f>
        <v>1180</v>
      </c>
      <c r="H112" s="57">
        <f>H113</f>
        <v>620</v>
      </c>
      <c r="I112" s="57">
        <f>I113</f>
        <v>620</v>
      </c>
    </row>
    <row r="113" spans="1:9" x14ac:dyDescent="0.2">
      <c r="A113" s="81" t="s">
        <v>198</v>
      </c>
      <c r="B113" s="50"/>
      <c r="C113" s="53" t="s">
        <v>38</v>
      </c>
      <c r="D113" s="53" t="s">
        <v>42</v>
      </c>
      <c r="E113" s="53" t="s">
        <v>131</v>
      </c>
      <c r="F113" s="53"/>
      <c r="G113" s="57">
        <f>G114</f>
        <v>1180</v>
      </c>
      <c r="H113" s="57">
        <v>620</v>
      </c>
      <c r="I113" s="57">
        <v>620</v>
      </c>
    </row>
    <row r="114" spans="1:9" ht="38.25" x14ac:dyDescent="0.2">
      <c r="A114" s="81" t="s">
        <v>158</v>
      </c>
      <c r="B114" s="50"/>
      <c r="C114" s="53" t="s">
        <v>38</v>
      </c>
      <c r="D114" s="53" t="s">
        <v>42</v>
      </c>
      <c r="E114" s="53" t="s">
        <v>132</v>
      </c>
      <c r="F114" s="53"/>
      <c r="G114" s="57">
        <f>G115</f>
        <v>1180</v>
      </c>
      <c r="H114" s="57">
        <v>620</v>
      </c>
      <c r="I114" s="57">
        <v>620</v>
      </c>
    </row>
    <row r="115" spans="1:9" ht="25.5" x14ac:dyDescent="0.2">
      <c r="A115" s="78" t="s">
        <v>75</v>
      </c>
      <c r="B115" s="54"/>
      <c r="C115" s="53" t="s">
        <v>38</v>
      </c>
      <c r="D115" s="53" t="s">
        <v>42</v>
      </c>
      <c r="E115" s="53" t="s">
        <v>132</v>
      </c>
      <c r="F115" s="43" t="s">
        <v>76</v>
      </c>
      <c r="G115" s="57">
        <f>620+560</f>
        <v>1180</v>
      </c>
      <c r="H115" s="57">
        <v>620</v>
      </c>
      <c r="I115" s="57">
        <v>620</v>
      </c>
    </row>
    <row r="116" spans="1:9" ht="26.25" customHeight="1" x14ac:dyDescent="0.2">
      <c r="A116" s="80" t="s">
        <v>199</v>
      </c>
      <c r="B116" s="54"/>
      <c r="C116" s="53" t="s">
        <v>38</v>
      </c>
      <c r="D116" s="53" t="s">
        <v>42</v>
      </c>
      <c r="E116" s="53" t="s">
        <v>133</v>
      </c>
      <c r="F116" s="43"/>
      <c r="G116" s="57">
        <f t="shared" ref="G116:I117" si="8">G117</f>
        <v>1514.7</v>
      </c>
      <c r="H116" s="57">
        <f t="shared" si="8"/>
        <v>1480</v>
      </c>
      <c r="I116" s="57">
        <f t="shared" si="8"/>
        <v>1480</v>
      </c>
    </row>
    <row r="117" spans="1:9" ht="51" x14ac:dyDescent="0.2">
      <c r="A117" s="81" t="s">
        <v>200</v>
      </c>
      <c r="B117" s="54"/>
      <c r="C117" s="53" t="s">
        <v>38</v>
      </c>
      <c r="D117" s="53" t="s">
        <v>42</v>
      </c>
      <c r="E117" s="53" t="s">
        <v>134</v>
      </c>
      <c r="F117" s="43"/>
      <c r="G117" s="57">
        <f>G118+G120</f>
        <v>1514.7</v>
      </c>
      <c r="H117" s="57">
        <f t="shared" si="8"/>
        <v>1480</v>
      </c>
      <c r="I117" s="57">
        <f t="shared" si="8"/>
        <v>1480</v>
      </c>
    </row>
    <row r="118" spans="1:9" ht="63.75" x14ac:dyDescent="0.2">
      <c r="A118" s="81" t="s">
        <v>201</v>
      </c>
      <c r="B118" s="50"/>
      <c r="C118" s="53" t="s">
        <v>38</v>
      </c>
      <c r="D118" s="53" t="s">
        <v>42</v>
      </c>
      <c r="E118" s="53" t="s">
        <v>135</v>
      </c>
      <c r="F118" s="53"/>
      <c r="G118" s="57">
        <f>G119</f>
        <v>1509.2</v>
      </c>
      <c r="H118" s="57">
        <f>H119</f>
        <v>1480</v>
      </c>
      <c r="I118" s="57">
        <f>I119</f>
        <v>1480</v>
      </c>
    </row>
    <row r="119" spans="1:9" ht="27.75" customHeight="1" x14ac:dyDescent="0.2">
      <c r="A119" s="78" t="s">
        <v>75</v>
      </c>
      <c r="B119" s="54"/>
      <c r="C119" s="53" t="s">
        <v>38</v>
      </c>
      <c r="D119" s="53" t="s">
        <v>42</v>
      </c>
      <c r="E119" s="53" t="s">
        <v>135</v>
      </c>
      <c r="F119" s="43" t="s">
        <v>76</v>
      </c>
      <c r="G119" s="57">
        <f>1246.9+262.3</f>
        <v>1509.2</v>
      </c>
      <c r="H119" s="57">
        <v>1480</v>
      </c>
      <c r="I119" s="57">
        <v>1480</v>
      </c>
    </row>
    <row r="120" spans="1:9" ht="27.75" customHeight="1" x14ac:dyDescent="0.2">
      <c r="A120" s="81" t="s">
        <v>74</v>
      </c>
      <c r="B120" s="54"/>
      <c r="C120" s="53" t="s">
        <v>38</v>
      </c>
      <c r="D120" s="53" t="s">
        <v>42</v>
      </c>
      <c r="E120" s="53" t="s">
        <v>135</v>
      </c>
      <c r="F120" s="42" t="s">
        <v>184</v>
      </c>
      <c r="G120" s="57">
        <v>5.5</v>
      </c>
      <c r="H120" s="57"/>
      <c r="I120" s="57"/>
    </row>
    <row r="121" spans="1:9" ht="20.25" customHeight="1" x14ac:dyDescent="0.2">
      <c r="A121" s="80" t="s">
        <v>144</v>
      </c>
      <c r="B121" s="50"/>
      <c r="C121" s="53" t="s">
        <v>38</v>
      </c>
      <c r="D121" s="53" t="s">
        <v>42</v>
      </c>
      <c r="E121" s="53" t="s">
        <v>141</v>
      </c>
      <c r="F121" s="53"/>
      <c r="G121" s="57">
        <f>G122</f>
        <v>0</v>
      </c>
      <c r="H121" s="57">
        <f>H122</f>
        <v>0</v>
      </c>
      <c r="I121" s="57">
        <f>I122</f>
        <v>0</v>
      </c>
    </row>
    <row r="122" spans="1:9" ht="25.5" x14ac:dyDescent="0.2">
      <c r="A122" s="81" t="s">
        <v>143</v>
      </c>
      <c r="B122" s="50"/>
      <c r="C122" s="53" t="s">
        <v>38</v>
      </c>
      <c r="D122" s="53" t="s">
        <v>42</v>
      </c>
      <c r="E122" s="53" t="s">
        <v>142</v>
      </c>
      <c r="F122" s="53"/>
      <c r="G122" s="57">
        <f>G124</f>
        <v>0</v>
      </c>
      <c r="H122" s="57">
        <f>H124</f>
        <v>0</v>
      </c>
      <c r="I122" s="57">
        <f>I124</f>
        <v>0</v>
      </c>
    </row>
    <row r="123" spans="1:9" ht="38.25" x14ac:dyDescent="0.2">
      <c r="A123" s="81" t="s">
        <v>158</v>
      </c>
      <c r="B123" s="50"/>
      <c r="C123" s="53" t="s">
        <v>38</v>
      </c>
      <c r="D123" s="53" t="s">
        <v>42</v>
      </c>
      <c r="E123" s="53" t="s">
        <v>140</v>
      </c>
      <c r="F123" s="53"/>
      <c r="G123" s="57">
        <f>G124</f>
        <v>0</v>
      </c>
      <c r="H123" s="57">
        <f>H124</f>
        <v>0</v>
      </c>
      <c r="I123" s="57">
        <f>I124</f>
        <v>0</v>
      </c>
    </row>
    <row r="124" spans="1:9" ht="25.5" x14ac:dyDescent="0.2">
      <c r="A124" s="78" t="s">
        <v>75</v>
      </c>
      <c r="B124" s="54"/>
      <c r="C124" s="53" t="s">
        <v>38</v>
      </c>
      <c r="D124" s="53" t="s">
        <v>42</v>
      </c>
      <c r="E124" s="53" t="s">
        <v>140</v>
      </c>
      <c r="F124" s="43" t="s">
        <v>76</v>
      </c>
      <c r="G124" s="57"/>
      <c r="H124" s="57"/>
      <c r="I124" s="57"/>
    </row>
    <row r="125" spans="1:9" ht="25.5" x14ac:dyDescent="0.2">
      <c r="A125" s="174" t="s">
        <v>178</v>
      </c>
      <c r="B125" s="54"/>
      <c r="C125" s="53" t="s">
        <v>38</v>
      </c>
      <c r="D125" s="53" t="s">
        <v>42</v>
      </c>
      <c r="E125" s="53" t="s">
        <v>175</v>
      </c>
      <c r="F125" s="43"/>
      <c r="G125" s="57">
        <f>G126</f>
        <v>1641.6</v>
      </c>
      <c r="H125" s="57">
        <f>H126</f>
        <v>0</v>
      </c>
      <c r="I125" s="57">
        <f>I126</f>
        <v>0</v>
      </c>
    </row>
    <row r="126" spans="1:9" ht="25.5" x14ac:dyDescent="0.2">
      <c r="A126" s="174" t="s">
        <v>179</v>
      </c>
      <c r="B126" s="54"/>
      <c r="C126" s="53" t="s">
        <v>38</v>
      </c>
      <c r="D126" s="53" t="s">
        <v>42</v>
      </c>
      <c r="E126" s="53" t="s">
        <v>176</v>
      </c>
      <c r="F126" s="43"/>
      <c r="G126" s="57">
        <f>G127+G129</f>
        <v>1641.6</v>
      </c>
      <c r="H126" s="57">
        <f>H127+H129</f>
        <v>0</v>
      </c>
      <c r="I126" s="57">
        <f>I127+I129</f>
        <v>0</v>
      </c>
    </row>
    <row r="127" spans="1:9" ht="25.5" hidden="1" x14ac:dyDescent="0.2">
      <c r="A127" s="174" t="s">
        <v>180</v>
      </c>
      <c r="B127" s="54"/>
      <c r="C127" s="53" t="s">
        <v>38</v>
      </c>
      <c r="D127" s="53" t="s">
        <v>42</v>
      </c>
      <c r="E127" s="53" t="s">
        <v>177</v>
      </c>
      <c r="F127" s="43"/>
      <c r="G127" s="57">
        <f>G128</f>
        <v>0</v>
      </c>
      <c r="H127" s="57">
        <f>H128</f>
        <v>0</v>
      </c>
      <c r="I127" s="57">
        <f>I128</f>
        <v>0</v>
      </c>
    </row>
    <row r="128" spans="1:9" ht="26.25" hidden="1" customHeight="1" x14ac:dyDescent="0.2">
      <c r="A128" s="38" t="s">
        <v>75</v>
      </c>
      <c r="B128" s="54"/>
      <c r="C128" s="53" t="s">
        <v>38</v>
      </c>
      <c r="D128" s="53" t="s">
        <v>42</v>
      </c>
      <c r="E128" s="53" t="s">
        <v>177</v>
      </c>
      <c r="F128" s="42" t="s">
        <v>76</v>
      </c>
      <c r="G128" s="57"/>
      <c r="H128" s="57"/>
      <c r="I128" s="57"/>
    </row>
    <row r="129" spans="1:9" ht="26.25" customHeight="1" x14ac:dyDescent="0.2">
      <c r="A129" s="38" t="s">
        <v>186</v>
      </c>
      <c r="B129" s="54"/>
      <c r="C129" s="53" t="s">
        <v>38</v>
      </c>
      <c r="D129" s="53" t="s">
        <v>42</v>
      </c>
      <c r="E129" s="53" t="s">
        <v>185</v>
      </c>
      <c r="F129" s="42"/>
      <c r="G129" s="57">
        <f>G130</f>
        <v>1641.6</v>
      </c>
      <c r="H129" s="57">
        <f>H130</f>
        <v>0</v>
      </c>
      <c r="I129" s="57">
        <f>I130</f>
        <v>0</v>
      </c>
    </row>
    <row r="130" spans="1:9" ht="25.5" x14ac:dyDescent="0.2">
      <c r="A130" s="38" t="s">
        <v>75</v>
      </c>
      <c r="B130" s="54"/>
      <c r="C130" s="53" t="s">
        <v>38</v>
      </c>
      <c r="D130" s="53" t="s">
        <v>42</v>
      </c>
      <c r="E130" s="53" t="s">
        <v>185</v>
      </c>
      <c r="F130" s="42" t="s">
        <v>76</v>
      </c>
      <c r="G130" s="57">
        <v>1641.6</v>
      </c>
      <c r="H130" s="57"/>
      <c r="I130" s="57"/>
    </row>
    <row r="131" spans="1:9" ht="42.75" customHeight="1" x14ac:dyDescent="0.2">
      <c r="A131" s="78" t="s">
        <v>220</v>
      </c>
      <c r="B131" s="54"/>
      <c r="C131" s="53" t="s">
        <v>38</v>
      </c>
      <c r="D131" s="53" t="s">
        <v>42</v>
      </c>
      <c r="E131" s="53" t="s">
        <v>248</v>
      </c>
      <c r="F131" s="42"/>
      <c r="G131" s="57">
        <f t="shared" ref="G131:I134" si="9">G132</f>
        <v>1190.2</v>
      </c>
      <c r="H131" s="57">
        <f t="shared" si="9"/>
        <v>0</v>
      </c>
      <c r="I131" s="57">
        <f t="shared" si="9"/>
        <v>0</v>
      </c>
    </row>
    <row r="132" spans="1:9" ht="38.25" x14ac:dyDescent="0.2">
      <c r="A132" s="78" t="s">
        <v>220</v>
      </c>
      <c r="B132" s="50"/>
      <c r="C132" s="53" t="s">
        <v>38</v>
      </c>
      <c r="D132" s="53" t="s">
        <v>42</v>
      </c>
      <c r="E132" s="53" t="s">
        <v>219</v>
      </c>
      <c r="F132" s="53"/>
      <c r="G132" s="57">
        <f t="shared" si="9"/>
        <v>1190.2</v>
      </c>
      <c r="H132" s="57">
        <f t="shared" si="9"/>
        <v>0</v>
      </c>
      <c r="I132" s="57">
        <f t="shared" si="9"/>
        <v>0</v>
      </c>
    </row>
    <row r="133" spans="1:9" ht="15.75" customHeight="1" x14ac:dyDescent="0.2">
      <c r="A133" s="81" t="s">
        <v>249</v>
      </c>
      <c r="B133" s="50"/>
      <c r="C133" s="53" t="s">
        <v>38</v>
      </c>
      <c r="D133" s="53" t="s">
        <v>42</v>
      </c>
      <c r="E133" s="53" t="s">
        <v>246</v>
      </c>
      <c r="F133" s="53"/>
      <c r="G133" s="57">
        <f t="shared" si="9"/>
        <v>1190.2</v>
      </c>
      <c r="H133" s="57">
        <f t="shared" si="9"/>
        <v>0</v>
      </c>
      <c r="I133" s="57">
        <f t="shared" si="9"/>
        <v>0</v>
      </c>
    </row>
    <row r="134" spans="1:9" ht="76.5" x14ac:dyDescent="0.2">
      <c r="A134" s="78" t="s">
        <v>236</v>
      </c>
      <c r="B134" s="38"/>
      <c r="C134" s="53" t="s">
        <v>38</v>
      </c>
      <c r="D134" s="53" t="s">
        <v>42</v>
      </c>
      <c r="E134" s="53" t="s">
        <v>245</v>
      </c>
      <c r="F134" s="53"/>
      <c r="G134" s="57">
        <f t="shared" si="9"/>
        <v>1190.2</v>
      </c>
      <c r="H134" s="57">
        <f t="shared" si="9"/>
        <v>0</v>
      </c>
      <c r="I134" s="57">
        <f t="shared" si="9"/>
        <v>0</v>
      </c>
    </row>
    <row r="135" spans="1:9" ht="25.5" x14ac:dyDescent="0.2">
      <c r="A135" s="78" t="s">
        <v>75</v>
      </c>
      <c r="B135" s="54"/>
      <c r="C135" s="53" t="s">
        <v>38</v>
      </c>
      <c r="D135" s="53" t="s">
        <v>42</v>
      </c>
      <c r="E135" s="53" t="s">
        <v>245</v>
      </c>
      <c r="F135" s="43" t="s">
        <v>76</v>
      </c>
      <c r="G135" s="57">
        <v>1190.2</v>
      </c>
      <c r="H135" s="57">
        <v>0</v>
      </c>
      <c r="I135" s="57">
        <v>0</v>
      </c>
    </row>
    <row r="136" spans="1:9" ht="43.5" customHeight="1" x14ac:dyDescent="0.2">
      <c r="A136" s="80" t="s">
        <v>208</v>
      </c>
      <c r="B136" s="50"/>
      <c r="C136" s="53" t="s">
        <v>38</v>
      </c>
      <c r="D136" s="53" t="s">
        <v>42</v>
      </c>
      <c r="E136" s="54" t="s">
        <v>222</v>
      </c>
      <c r="F136" s="43"/>
      <c r="G136" s="57">
        <f>G137</f>
        <v>929.3</v>
      </c>
      <c r="H136" s="57"/>
      <c r="I136" s="57"/>
    </row>
    <row r="137" spans="1:9" ht="41.25" customHeight="1" x14ac:dyDescent="0.2">
      <c r="A137" s="80" t="s">
        <v>208</v>
      </c>
      <c r="B137" s="54"/>
      <c r="C137" s="53" t="s">
        <v>38</v>
      </c>
      <c r="D137" s="53" t="s">
        <v>42</v>
      </c>
      <c r="E137" s="54" t="s">
        <v>209</v>
      </c>
      <c r="F137" s="43"/>
      <c r="G137" s="57">
        <f>G138</f>
        <v>929.3</v>
      </c>
      <c r="H137" s="57"/>
      <c r="I137" s="57"/>
    </row>
    <row r="138" spans="1:9" x14ac:dyDescent="0.2">
      <c r="A138" s="78" t="s">
        <v>247</v>
      </c>
      <c r="B138" s="54"/>
      <c r="C138" s="53" t="s">
        <v>38</v>
      </c>
      <c r="D138" s="53" t="s">
        <v>42</v>
      </c>
      <c r="E138" s="54" t="s">
        <v>250</v>
      </c>
      <c r="F138" s="43"/>
      <c r="G138" s="57">
        <f>G139</f>
        <v>929.3</v>
      </c>
      <c r="H138" s="57"/>
      <c r="I138" s="57"/>
    </row>
    <row r="139" spans="1:9" ht="76.5" x14ac:dyDescent="0.2">
      <c r="A139" s="78" t="s">
        <v>236</v>
      </c>
      <c r="B139" s="54"/>
      <c r="C139" s="53" t="s">
        <v>38</v>
      </c>
      <c r="D139" s="53" t="s">
        <v>42</v>
      </c>
      <c r="E139" s="53" t="s">
        <v>251</v>
      </c>
      <c r="F139" s="43"/>
      <c r="G139" s="57">
        <f>G140</f>
        <v>929.3</v>
      </c>
      <c r="H139" s="57"/>
      <c r="I139" s="57"/>
    </row>
    <row r="140" spans="1:9" ht="25.5" x14ac:dyDescent="0.2">
      <c r="A140" s="78" t="s">
        <v>75</v>
      </c>
      <c r="B140" s="54"/>
      <c r="C140" s="53" t="s">
        <v>38</v>
      </c>
      <c r="D140" s="53" t="s">
        <v>42</v>
      </c>
      <c r="E140" s="53" t="s">
        <v>251</v>
      </c>
      <c r="F140" s="43" t="s">
        <v>76</v>
      </c>
      <c r="G140" s="57">
        <v>929.3</v>
      </c>
      <c r="H140" s="57"/>
      <c r="I140" s="57"/>
    </row>
    <row r="141" spans="1:9" x14ac:dyDescent="0.2">
      <c r="A141" s="175" t="s">
        <v>60</v>
      </c>
      <c r="B141" s="38"/>
      <c r="C141" s="176" t="s">
        <v>38</v>
      </c>
      <c r="D141" s="53" t="s">
        <v>42</v>
      </c>
      <c r="E141" s="68" t="s">
        <v>85</v>
      </c>
      <c r="F141" s="42"/>
      <c r="G141" s="57">
        <f>G142</f>
        <v>5500</v>
      </c>
      <c r="H141" s="57"/>
      <c r="I141" s="57"/>
    </row>
    <row r="142" spans="1:9" x14ac:dyDescent="0.2">
      <c r="A142" s="175" t="s">
        <v>60</v>
      </c>
      <c r="B142" s="38"/>
      <c r="C142" s="176" t="s">
        <v>38</v>
      </c>
      <c r="D142" s="53" t="s">
        <v>42</v>
      </c>
      <c r="E142" s="54" t="s">
        <v>86</v>
      </c>
      <c r="F142" s="42"/>
      <c r="G142" s="57">
        <f>G143</f>
        <v>5500</v>
      </c>
      <c r="H142" s="57"/>
      <c r="I142" s="57"/>
    </row>
    <row r="143" spans="1:9" x14ac:dyDescent="0.2">
      <c r="A143" s="175" t="s">
        <v>60</v>
      </c>
      <c r="B143" s="38"/>
      <c r="C143" s="176" t="s">
        <v>38</v>
      </c>
      <c r="D143" s="53" t="s">
        <v>42</v>
      </c>
      <c r="E143" s="54" t="s">
        <v>102</v>
      </c>
      <c r="F143" s="42"/>
      <c r="G143" s="57">
        <f>G144</f>
        <v>5500</v>
      </c>
      <c r="H143" s="57"/>
      <c r="I143" s="57"/>
    </row>
    <row r="144" spans="1:9" ht="25.5" x14ac:dyDescent="0.2">
      <c r="A144" s="175" t="s">
        <v>290</v>
      </c>
      <c r="B144" s="38"/>
      <c r="C144" s="176" t="s">
        <v>38</v>
      </c>
      <c r="D144" s="53" t="s">
        <v>42</v>
      </c>
      <c r="E144" s="54" t="s">
        <v>291</v>
      </c>
      <c r="F144" s="42"/>
      <c r="G144" s="57">
        <f>G145</f>
        <v>5500</v>
      </c>
      <c r="H144" s="57"/>
      <c r="I144" s="57"/>
    </row>
    <row r="145" spans="1:12" ht="25.5" x14ac:dyDescent="0.2">
      <c r="A145" s="78" t="s">
        <v>75</v>
      </c>
      <c r="B145" s="38"/>
      <c r="C145" s="176" t="s">
        <v>38</v>
      </c>
      <c r="D145" s="53" t="s">
        <v>42</v>
      </c>
      <c r="E145" s="54" t="s">
        <v>291</v>
      </c>
      <c r="F145" s="42" t="s">
        <v>76</v>
      </c>
      <c r="G145" s="57">
        <v>5500</v>
      </c>
      <c r="H145" s="57"/>
      <c r="I145" s="57"/>
    </row>
    <row r="146" spans="1:12" x14ac:dyDescent="0.2">
      <c r="A146" s="78"/>
      <c r="B146" s="54"/>
      <c r="C146" s="53"/>
      <c r="D146" s="53"/>
      <c r="E146" s="53"/>
      <c r="F146" s="43"/>
      <c r="G146" s="57"/>
      <c r="H146" s="57"/>
      <c r="I146" s="57"/>
    </row>
    <row r="147" spans="1:12" x14ac:dyDescent="0.2">
      <c r="A147" s="44" t="s">
        <v>33</v>
      </c>
      <c r="B147" s="44"/>
      <c r="C147" s="39" t="s">
        <v>38</v>
      </c>
      <c r="D147" s="39" t="s">
        <v>43</v>
      </c>
      <c r="E147" s="39"/>
      <c r="F147" s="39"/>
      <c r="G147" s="41">
        <f t="shared" ref="G147:I148" si="10">G148</f>
        <v>67.599999999999994</v>
      </c>
      <c r="H147" s="41">
        <f t="shared" si="10"/>
        <v>0</v>
      </c>
      <c r="I147" s="41">
        <f t="shared" si="10"/>
        <v>0</v>
      </c>
    </row>
    <row r="148" spans="1:12" x14ac:dyDescent="0.2">
      <c r="A148" s="175" t="s">
        <v>60</v>
      </c>
      <c r="B148" s="44"/>
      <c r="C148" s="39" t="s">
        <v>38</v>
      </c>
      <c r="D148" s="39" t="s">
        <v>43</v>
      </c>
      <c r="E148" s="68" t="s">
        <v>85</v>
      </c>
      <c r="F148" s="39"/>
      <c r="G148" s="41">
        <f t="shared" si="10"/>
        <v>67.599999999999994</v>
      </c>
      <c r="H148" s="41">
        <f t="shared" si="10"/>
        <v>0</v>
      </c>
      <c r="I148" s="41">
        <f t="shared" si="10"/>
        <v>0</v>
      </c>
    </row>
    <row r="149" spans="1:12" x14ac:dyDescent="0.2">
      <c r="A149" s="175" t="s">
        <v>60</v>
      </c>
      <c r="B149" s="44"/>
      <c r="C149" s="39" t="s">
        <v>38</v>
      </c>
      <c r="D149" s="39" t="s">
        <v>43</v>
      </c>
      <c r="E149" s="54" t="s">
        <v>86</v>
      </c>
      <c r="F149" s="39"/>
      <c r="G149" s="41">
        <f>G150</f>
        <v>67.599999999999994</v>
      </c>
      <c r="H149" s="41">
        <f>H150</f>
        <v>0</v>
      </c>
      <c r="I149" s="41">
        <f>I150</f>
        <v>0</v>
      </c>
    </row>
    <row r="150" spans="1:12" ht="69.75" customHeight="1" x14ac:dyDescent="0.2">
      <c r="A150" s="61" t="s">
        <v>253</v>
      </c>
      <c r="B150" s="44"/>
      <c r="C150" s="39" t="s">
        <v>38</v>
      </c>
      <c r="D150" s="39" t="s">
        <v>43</v>
      </c>
      <c r="E150" s="54" t="s">
        <v>252</v>
      </c>
      <c r="F150" s="43"/>
      <c r="G150" s="41">
        <f>SUM(G151)</f>
        <v>67.599999999999994</v>
      </c>
      <c r="H150" s="41">
        <f>SUM(H151)</f>
        <v>0</v>
      </c>
      <c r="I150" s="41">
        <f>SUM(I151)</f>
        <v>0</v>
      </c>
    </row>
    <row r="151" spans="1:12" x14ac:dyDescent="0.2">
      <c r="A151" s="78" t="s">
        <v>55</v>
      </c>
      <c r="B151" s="61"/>
      <c r="C151" s="39" t="s">
        <v>38</v>
      </c>
      <c r="D151" s="39" t="s">
        <v>43</v>
      </c>
      <c r="E151" s="54" t="s">
        <v>252</v>
      </c>
      <c r="F151" s="42" t="s">
        <v>56</v>
      </c>
      <c r="G151" s="41">
        <v>67.599999999999994</v>
      </c>
      <c r="H151" s="41"/>
      <c r="I151" s="41"/>
    </row>
    <row r="152" spans="1:12" ht="12" customHeight="1" x14ac:dyDescent="0.2">
      <c r="A152" s="77" t="s">
        <v>7</v>
      </c>
      <c r="B152" s="32">
        <v>911</v>
      </c>
      <c r="C152" s="62" t="s">
        <v>44</v>
      </c>
      <c r="D152" s="62" t="s">
        <v>36</v>
      </c>
      <c r="E152" s="62"/>
      <c r="F152" s="62"/>
      <c r="G152" s="63">
        <f>SUM(G153,G178,G187,G208)</f>
        <v>24134.7</v>
      </c>
      <c r="H152" s="63">
        <f>SUM(H153,H178,H187,H208)</f>
        <v>10662.225040000001</v>
      </c>
      <c r="I152" s="63">
        <f>SUM(I153,I178,I187,I208)</f>
        <v>9326.7250399999994</v>
      </c>
    </row>
    <row r="153" spans="1:12" x14ac:dyDescent="0.2">
      <c r="A153" s="76" t="s">
        <v>21</v>
      </c>
      <c r="B153" s="64"/>
      <c r="C153" s="69" t="s">
        <v>44</v>
      </c>
      <c r="D153" s="69" t="s">
        <v>35</v>
      </c>
      <c r="E153" s="39"/>
      <c r="F153" s="39"/>
      <c r="G153" s="41">
        <f>G155+G161+G170</f>
        <v>3487.7</v>
      </c>
      <c r="H153" s="41">
        <f>H155+H161</f>
        <v>565.42503999999997</v>
      </c>
      <c r="I153" s="41">
        <f>I155+I161</f>
        <v>565.42503999999997</v>
      </c>
    </row>
    <row r="154" spans="1:12" ht="53.25" customHeight="1" x14ac:dyDescent="0.2">
      <c r="A154" s="78" t="s">
        <v>224</v>
      </c>
      <c r="B154" s="64"/>
      <c r="C154" s="43" t="s">
        <v>44</v>
      </c>
      <c r="D154" s="43" t="s">
        <v>35</v>
      </c>
      <c r="E154" s="42" t="s">
        <v>161</v>
      </c>
      <c r="F154" s="39"/>
      <c r="G154" s="41">
        <f t="shared" ref="G154:I155" si="11">G155</f>
        <v>1129.9000000000001</v>
      </c>
      <c r="H154" s="41">
        <f t="shared" si="11"/>
        <v>229.92503999999997</v>
      </c>
      <c r="I154" s="41">
        <f t="shared" si="11"/>
        <v>229.92503999999997</v>
      </c>
    </row>
    <row r="155" spans="1:12" ht="53.25" customHeight="1" x14ac:dyDescent="0.2">
      <c r="A155" s="78" t="s">
        <v>224</v>
      </c>
      <c r="B155" s="64"/>
      <c r="C155" s="43" t="s">
        <v>44</v>
      </c>
      <c r="D155" s="43" t="s">
        <v>35</v>
      </c>
      <c r="E155" s="42" t="s">
        <v>162</v>
      </c>
      <c r="F155" s="39"/>
      <c r="G155" s="41">
        <f t="shared" si="11"/>
        <v>1129.9000000000001</v>
      </c>
      <c r="H155" s="41">
        <f t="shared" si="11"/>
        <v>229.92503999999997</v>
      </c>
      <c r="I155" s="41">
        <f t="shared" si="11"/>
        <v>229.92503999999997</v>
      </c>
    </row>
    <row r="156" spans="1:12" ht="25.5" x14ac:dyDescent="0.2">
      <c r="A156" s="78" t="s">
        <v>207</v>
      </c>
      <c r="B156" s="64"/>
      <c r="C156" s="43" t="s">
        <v>44</v>
      </c>
      <c r="D156" s="43" t="s">
        <v>35</v>
      </c>
      <c r="E156" s="42" t="s">
        <v>163</v>
      </c>
      <c r="F156" s="39"/>
      <c r="G156" s="41">
        <f>G160+G158</f>
        <v>1129.9000000000001</v>
      </c>
      <c r="H156" s="41">
        <f>H160+H158</f>
        <v>229.92503999999997</v>
      </c>
      <c r="I156" s="41">
        <f>I160+I158</f>
        <v>229.92503999999997</v>
      </c>
    </row>
    <row r="157" spans="1:12" x14ac:dyDescent="0.2">
      <c r="A157" s="78" t="s">
        <v>205</v>
      </c>
      <c r="B157" s="64"/>
      <c r="C157" s="43" t="s">
        <v>44</v>
      </c>
      <c r="D157" s="43" t="s">
        <v>35</v>
      </c>
      <c r="E157" s="42" t="s">
        <v>206</v>
      </c>
      <c r="F157" s="39"/>
      <c r="G157" s="41">
        <f>G158</f>
        <v>300</v>
      </c>
      <c r="H157" s="41"/>
      <c r="I157" s="41"/>
    </row>
    <row r="158" spans="1:12" ht="25.5" x14ac:dyDescent="0.2">
      <c r="A158" s="78" t="s">
        <v>75</v>
      </c>
      <c r="B158" s="64"/>
      <c r="C158" s="43" t="s">
        <v>44</v>
      </c>
      <c r="D158" s="43" t="s">
        <v>35</v>
      </c>
      <c r="E158" s="42" t="s">
        <v>206</v>
      </c>
      <c r="F158" s="43" t="s">
        <v>76</v>
      </c>
      <c r="G158" s="41">
        <v>300</v>
      </c>
      <c r="H158" s="41"/>
      <c r="I158" s="41"/>
      <c r="L158" s="102"/>
    </row>
    <row r="159" spans="1:12" x14ac:dyDescent="0.2">
      <c r="A159" s="78" t="s">
        <v>104</v>
      </c>
      <c r="B159" s="64"/>
      <c r="C159" s="43" t="s">
        <v>44</v>
      </c>
      <c r="D159" s="43" t="s">
        <v>35</v>
      </c>
      <c r="E159" s="42" t="s">
        <v>164</v>
      </c>
      <c r="F159" s="39"/>
      <c r="G159" s="41">
        <f>G160</f>
        <v>829.9</v>
      </c>
      <c r="H159" s="41">
        <f>H160</f>
        <v>229.92503999999997</v>
      </c>
      <c r="I159" s="41">
        <f>I160</f>
        <v>229.92503999999997</v>
      </c>
    </row>
    <row r="160" spans="1:12" ht="25.5" x14ac:dyDescent="0.2">
      <c r="A160" s="78" t="s">
        <v>75</v>
      </c>
      <c r="B160" s="64"/>
      <c r="C160" s="43" t="s">
        <v>44</v>
      </c>
      <c r="D160" s="43" t="s">
        <v>35</v>
      </c>
      <c r="E160" s="42" t="s">
        <v>164</v>
      </c>
      <c r="F160" s="43" t="s">
        <v>76</v>
      </c>
      <c r="G160" s="41">
        <f>229.9+600</f>
        <v>829.9</v>
      </c>
      <c r="H160" s="41">
        <f>[1]прил9!F101/1000</f>
        <v>229.92503999999997</v>
      </c>
      <c r="I160" s="41">
        <f>[1]прил9!G101/1000</f>
        <v>229.92503999999997</v>
      </c>
    </row>
    <row r="161" spans="1:9" x14ac:dyDescent="0.2">
      <c r="A161" s="80" t="s">
        <v>60</v>
      </c>
      <c r="B161" s="64"/>
      <c r="C161" s="39" t="s">
        <v>44</v>
      </c>
      <c r="D161" s="39" t="s">
        <v>35</v>
      </c>
      <c r="E161" s="50" t="s">
        <v>85</v>
      </c>
      <c r="F161" s="39"/>
      <c r="G161" s="41">
        <f>SUM(G162)</f>
        <v>335.5</v>
      </c>
      <c r="H161" s="41">
        <f>SUM(H162)</f>
        <v>335.5</v>
      </c>
      <c r="I161" s="41">
        <f>SUM(I162)</f>
        <v>335.5</v>
      </c>
    </row>
    <row r="162" spans="1:9" x14ac:dyDescent="0.2">
      <c r="A162" s="80" t="s">
        <v>149</v>
      </c>
      <c r="B162" s="64"/>
      <c r="C162" s="39" t="s">
        <v>44</v>
      </c>
      <c r="D162" s="39" t="s">
        <v>35</v>
      </c>
      <c r="E162" s="70" t="s">
        <v>86</v>
      </c>
      <c r="F162" s="39"/>
      <c r="G162" s="41">
        <f>G163</f>
        <v>335.5</v>
      </c>
      <c r="H162" s="41">
        <f>H163</f>
        <v>335.5</v>
      </c>
      <c r="I162" s="41">
        <f>I163</f>
        <v>335.5</v>
      </c>
    </row>
    <row r="163" spans="1:9" x14ac:dyDescent="0.2">
      <c r="A163" s="80" t="s">
        <v>149</v>
      </c>
      <c r="B163" s="64"/>
      <c r="C163" s="39" t="s">
        <v>44</v>
      </c>
      <c r="D163" s="39" t="s">
        <v>35</v>
      </c>
      <c r="E163" s="70" t="s">
        <v>102</v>
      </c>
      <c r="F163" s="39"/>
      <c r="G163" s="41">
        <f>G165+G167+G169</f>
        <v>335.5</v>
      </c>
      <c r="H163" s="41">
        <f>H165+H167</f>
        <v>335.5</v>
      </c>
      <c r="I163" s="41">
        <f>I165+I167</f>
        <v>335.5</v>
      </c>
    </row>
    <row r="164" spans="1:9" hidden="1" x14ac:dyDescent="0.2">
      <c r="A164" s="80"/>
      <c r="B164" s="64"/>
      <c r="C164" s="39"/>
      <c r="D164" s="39"/>
      <c r="E164" s="68"/>
      <c r="F164" s="39"/>
      <c r="G164" s="41"/>
      <c r="H164" s="41"/>
      <c r="I164" s="41"/>
    </row>
    <row r="165" spans="1:9" hidden="1" x14ac:dyDescent="0.2">
      <c r="A165" s="78"/>
      <c r="B165" s="64"/>
      <c r="C165" s="39"/>
      <c r="D165" s="39"/>
      <c r="E165" s="68"/>
      <c r="F165" s="43"/>
      <c r="G165" s="41"/>
      <c r="H165" s="41"/>
      <c r="I165" s="41"/>
    </row>
    <row r="166" spans="1:9" x14ac:dyDescent="0.2">
      <c r="A166" s="80" t="s">
        <v>202</v>
      </c>
      <c r="B166" s="64"/>
      <c r="C166" s="39" t="s">
        <v>44</v>
      </c>
      <c r="D166" s="39" t="s">
        <v>35</v>
      </c>
      <c r="E166" s="50" t="s">
        <v>103</v>
      </c>
      <c r="F166" s="43"/>
      <c r="G166" s="41">
        <f>G167</f>
        <v>335.5</v>
      </c>
      <c r="H166" s="41">
        <f>H167</f>
        <v>335.5</v>
      </c>
      <c r="I166" s="41">
        <f>I167</f>
        <v>335.5</v>
      </c>
    </row>
    <row r="167" spans="1:9" ht="25.5" x14ac:dyDescent="0.2">
      <c r="A167" s="78" t="s">
        <v>75</v>
      </c>
      <c r="B167" s="40"/>
      <c r="C167" s="39" t="s">
        <v>44</v>
      </c>
      <c r="D167" s="39" t="s">
        <v>35</v>
      </c>
      <c r="E167" s="54" t="s">
        <v>103</v>
      </c>
      <c r="F167" s="43" t="s">
        <v>76</v>
      </c>
      <c r="G167" s="41">
        <v>335.5</v>
      </c>
      <c r="H167" s="41">
        <v>335.5</v>
      </c>
      <c r="I167" s="41">
        <v>335.5</v>
      </c>
    </row>
    <row r="168" spans="1:9" ht="25.5" x14ac:dyDescent="0.2">
      <c r="A168" s="78" t="s">
        <v>310</v>
      </c>
      <c r="B168" s="40"/>
      <c r="C168" s="39" t="s">
        <v>44</v>
      </c>
      <c r="D168" s="39" t="s">
        <v>35</v>
      </c>
      <c r="E168" s="54" t="s">
        <v>309</v>
      </c>
      <c r="F168" s="43"/>
      <c r="G168" s="41"/>
      <c r="H168" s="41"/>
      <c r="I168" s="41"/>
    </row>
    <row r="169" spans="1:9" ht="25.5" x14ac:dyDescent="0.2">
      <c r="A169" s="78" t="s">
        <v>75</v>
      </c>
      <c r="B169" s="40"/>
      <c r="C169" s="39" t="s">
        <v>44</v>
      </c>
      <c r="D169" s="39" t="s">
        <v>35</v>
      </c>
      <c r="E169" s="54" t="s">
        <v>309</v>
      </c>
      <c r="F169" s="42" t="s">
        <v>76</v>
      </c>
      <c r="G169" s="41">
        <v>0</v>
      </c>
      <c r="H169" s="41"/>
      <c r="I169" s="41"/>
    </row>
    <row r="170" spans="1:9" ht="38.25" x14ac:dyDescent="0.2">
      <c r="A170" s="78" t="s">
        <v>254</v>
      </c>
      <c r="B170" s="38"/>
      <c r="C170" s="42" t="s">
        <v>44</v>
      </c>
      <c r="D170" s="42" t="s">
        <v>35</v>
      </c>
      <c r="E170" s="54" t="s">
        <v>255</v>
      </c>
      <c r="G170" s="41">
        <f>G171</f>
        <v>2022.3</v>
      </c>
      <c r="H170" s="87"/>
      <c r="I170" s="87"/>
    </row>
    <row r="171" spans="1:9" ht="38.25" x14ac:dyDescent="0.2">
      <c r="A171" s="78" t="s">
        <v>256</v>
      </c>
      <c r="B171" s="38"/>
      <c r="C171" s="42" t="s">
        <v>44</v>
      </c>
      <c r="D171" s="42" t="s">
        <v>35</v>
      </c>
      <c r="E171" s="54" t="s">
        <v>257</v>
      </c>
      <c r="F171" s="39"/>
      <c r="G171" s="41">
        <f>G173+G175+G177</f>
        <v>2022.3</v>
      </c>
      <c r="H171" s="41"/>
      <c r="I171" s="41"/>
    </row>
    <row r="172" spans="1:9" ht="25.5" x14ac:dyDescent="0.2">
      <c r="A172" s="78" t="s">
        <v>304</v>
      </c>
      <c r="B172" s="38"/>
      <c r="C172" s="42" t="s">
        <v>44</v>
      </c>
      <c r="D172" s="42" t="s">
        <v>35</v>
      </c>
      <c r="E172" s="54" t="s">
        <v>305</v>
      </c>
      <c r="F172" s="39"/>
      <c r="G172" s="41">
        <f>G173</f>
        <v>1178.5</v>
      </c>
      <c r="H172" s="41"/>
      <c r="I172" s="41"/>
    </row>
    <row r="173" spans="1:9" x14ac:dyDescent="0.2">
      <c r="A173" s="81" t="s">
        <v>74</v>
      </c>
      <c r="B173" s="38"/>
      <c r="C173" s="42" t="s">
        <v>44</v>
      </c>
      <c r="D173" s="42" t="s">
        <v>35</v>
      </c>
      <c r="E173" s="54" t="s">
        <v>305</v>
      </c>
      <c r="F173" s="42" t="s">
        <v>184</v>
      </c>
      <c r="G173" s="41">
        <v>1178.5</v>
      </c>
      <c r="H173" s="41"/>
      <c r="I173" s="41"/>
    </row>
    <row r="174" spans="1:9" x14ac:dyDescent="0.2">
      <c r="A174" s="78" t="s">
        <v>306</v>
      </c>
      <c r="B174" s="38"/>
      <c r="C174" s="42" t="s">
        <v>44</v>
      </c>
      <c r="D174" s="42" t="s">
        <v>35</v>
      </c>
      <c r="E174" s="54" t="s">
        <v>307</v>
      </c>
      <c r="F174" s="42"/>
      <c r="G174" s="41">
        <f>G175</f>
        <v>743.8</v>
      </c>
      <c r="H174" s="41"/>
      <c r="I174" s="41"/>
    </row>
    <row r="175" spans="1:9" x14ac:dyDescent="0.2">
      <c r="A175" s="81" t="s">
        <v>74</v>
      </c>
      <c r="B175" s="38"/>
      <c r="C175" s="42" t="s">
        <v>44</v>
      </c>
      <c r="D175" s="42" t="s">
        <v>35</v>
      </c>
      <c r="E175" s="54" t="s">
        <v>307</v>
      </c>
      <c r="F175" s="42" t="s">
        <v>184</v>
      </c>
      <c r="G175" s="41">
        <v>743.8</v>
      </c>
      <c r="H175" s="41"/>
      <c r="I175" s="41"/>
    </row>
    <row r="176" spans="1:9" ht="25.5" x14ac:dyDescent="0.2">
      <c r="A176" s="78" t="s">
        <v>258</v>
      </c>
      <c r="B176" s="38"/>
      <c r="C176" s="42" t="s">
        <v>44</v>
      </c>
      <c r="D176" s="42" t="s">
        <v>35</v>
      </c>
      <c r="E176" s="54" t="s">
        <v>259</v>
      </c>
      <c r="F176" s="39"/>
      <c r="G176" s="41">
        <f>G177</f>
        <v>100</v>
      </c>
      <c r="H176" s="41"/>
      <c r="I176" s="41"/>
    </row>
    <row r="177" spans="1:9" x14ac:dyDescent="0.2">
      <c r="A177" s="81" t="s">
        <v>74</v>
      </c>
      <c r="B177" s="38"/>
      <c r="C177" s="42" t="s">
        <v>44</v>
      </c>
      <c r="D177" s="42" t="s">
        <v>35</v>
      </c>
      <c r="E177" s="54" t="s">
        <v>259</v>
      </c>
      <c r="F177" s="42" t="s">
        <v>184</v>
      </c>
      <c r="G177" s="41">
        <v>100</v>
      </c>
      <c r="H177" s="41"/>
      <c r="I177" s="41"/>
    </row>
    <row r="178" spans="1:9" x14ac:dyDescent="0.2">
      <c r="A178" s="76" t="s">
        <v>8</v>
      </c>
      <c r="B178" s="64"/>
      <c r="C178" s="69" t="s">
        <v>44</v>
      </c>
      <c r="D178" s="69" t="s">
        <v>41</v>
      </c>
      <c r="E178" s="39"/>
      <c r="F178" s="39"/>
      <c r="G178" s="41">
        <f>SUM(G180)</f>
        <v>2032.3999999999999</v>
      </c>
      <c r="H178" s="41">
        <f>SUM(H180)</f>
        <v>1016.2</v>
      </c>
      <c r="I178" s="41">
        <f>SUM(I180)</f>
        <v>0</v>
      </c>
    </row>
    <row r="179" spans="1:9" ht="54" customHeight="1" x14ac:dyDescent="0.2">
      <c r="A179" s="78" t="s">
        <v>224</v>
      </c>
      <c r="B179" s="64"/>
      <c r="C179" s="39" t="s">
        <v>44</v>
      </c>
      <c r="D179" s="39" t="s">
        <v>41</v>
      </c>
      <c r="E179" s="54" t="s">
        <v>161</v>
      </c>
      <c r="F179" s="39"/>
      <c r="G179" s="41">
        <f>G180</f>
        <v>2032.3999999999999</v>
      </c>
      <c r="H179" s="41">
        <f>H180</f>
        <v>1016.2</v>
      </c>
      <c r="I179" s="41">
        <f>I180</f>
        <v>0</v>
      </c>
    </row>
    <row r="180" spans="1:9" ht="53.25" customHeight="1" x14ac:dyDescent="0.2">
      <c r="A180" s="78" t="s">
        <v>224</v>
      </c>
      <c r="B180" s="64"/>
      <c r="C180" s="39" t="s">
        <v>44</v>
      </c>
      <c r="D180" s="39" t="s">
        <v>41</v>
      </c>
      <c r="E180" s="54" t="s">
        <v>162</v>
      </c>
      <c r="F180" s="39"/>
      <c r="G180" s="41">
        <f>G181+G184</f>
        <v>2032.3999999999999</v>
      </c>
      <c r="H180" s="41">
        <f>H181+H184</f>
        <v>1016.2</v>
      </c>
      <c r="I180" s="41">
        <f>I181+I184</f>
        <v>0</v>
      </c>
    </row>
    <row r="181" spans="1:9" ht="26.25" customHeight="1" x14ac:dyDescent="0.2">
      <c r="A181" s="78" t="s">
        <v>292</v>
      </c>
      <c r="B181" s="44"/>
      <c r="C181" s="39" t="s">
        <v>44</v>
      </c>
      <c r="D181" s="39" t="s">
        <v>41</v>
      </c>
      <c r="E181" s="54" t="s">
        <v>169</v>
      </c>
      <c r="F181" s="39"/>
      <c r="G181" s="41">
        <f>G183</f>
        <v>2032.3999999999999</v>
      </c>
      <c r="H181" s="41">
        <f>H183</f>
        <v>1016.2</v>
      </c>
      <c r="I181" s="41">
        <f>I183</f>
        <v>0</v>
      </c>
    </row>
    <row r="182" spans="1:9" ht="25.5" x14ac:dyDescent="0.2">
      <c r="A182" s="78" t="s">
        <v>294</v>
      </c>
      <c r="B182" s="44"/>
      <c r="C182" s="39" t="s">
        <v>44</v>
      </c>
      <c r="D182" s="39" t="s">
        <v>41</v>
      </c>
      <c r="E182" s="54" t="s">
        <v>293</v>
      </c>
      <c r="F182" s="43"/>
      <c r="G182" s="41">
        <f>G183</f>
        <v>2032.3999999999999</v>
      </c>
      <c r="H182" s="41">
        <f>H183</f>
        <v>1016.2</v>
      </c>
      <c r="I182" s="41">
        <f>I183</f>
        <v>0</v>
      </c>
    </row>
    <row r="183" spans="1:9" ht="25.5" x14ac:dyDescent="0.2">
      <c r="A183" s="78" t="s">
        <v>75</v>
      </c>
      <c r="B183" s="64"/>
      <c r="C183" s="39" t="s">
        <v>44</v>
      </c>
      <c r="D183" s="39" t="s">
        <v>41</v>
      </c>
      <c r="E183" s="54" t="s">
        <v>293</v>
      </c>
      <c r="F183" s="39" t="s">
        <v>76</v>
      </c>
      <c r="G183" s="41">
        <f>1808.8+223.6</f>
        <v>2032.3999999999999</v>
      </c>
      <c r="H183" s="41">
        <f>904.5+111.7</f>
        <v>1016.2</v>
      </c>
      <c r="I183" s="41">
        <v>0</v>
      </c>
    </row>
    <row r="184" spans="1:9" x14ac:dyDescent="0.2">
      <c r="A184" s="78" t="s">
        <v>139</v>
      </c>
      <c r="B184" s="64"/>
      <c r="C184" s="39" t="s">
        <v>44</v>
      </c>
      <c r="D184" s="39" t="s">
        <v>41</v>
      </c>
      <c r="E184" s="54" t="s">
        <v>165</v>
      </c>
      <c r="F184" s="39"/>
      <c r="G184" s="41">
        <f t="shared" ref="G184:I185" si="12">G185</f>
        <v>0</v>
      </c>
      <c r="H184" s="41">
        <f t="shared" si="12"/>
        <v>0</v>
      </c>
      <c r="I184" s="41">
        <f t="shared" si="12"/>
        <v>0</v>
      </c>
    </row>
    <row r="185" spans="1:9" x14ac:dyDescent="0.2">
      <c r="A185" s="78" t="s">
        <v>160</v>
      </c>
      <c r="B185" s="64"/>
      <c r="C185" s="39" t="s">
        <v>44</v>
      </c>
      <c r="D185" s="39" t="s">
        <v>41</v>
      </c>
      <c r="E185" s="54" t="s">
        <v>166</v>
      </c>
      <c r="F185" s="39"/>
      <c r="G185" s="41">
        <f t="shared" si="12"/>
        <v>0</v>
      </c>
      <c r="H185" s="41">
        <f t="shared" si="12"/>
        <v>0</v>
      </c>
      <c r="I185" s="41">
        <f t="shared" si="12"/>
        <v>0</v>
      </c>
    </row>
    <row r="186" spans="1:9" ht="25.5" x14ac:dyDescent="0.2">
      <c r="A186" s="78" t="s">
        <v>75</v>
      </c>
      <c r="B186" s="64"/>
      <c r="C186" s="39" t="s">
        <v>44</v>
      </c>
      <c r="D186" s="39" t="s">
        <v>41</v>
      </c>
      <c r="E186" s="54" t="s">
        <v>166</v>
      </c>
      <c r="F186" s="39" t="s">
        <v>76</v>
      </c>
      <c r="G186" s="41">
        <v>0</v>
      </c>
      <c r="H186" s="41"/>
      <c r="I186" s="41"/>
    </row>
    <row r="187" spans="1:9" x14ac:dyDescent="0.2">
      <c r="A187" s="76" t="s">
        <v>22</v>
      </c>
      <c r="B187" s="64"/>
      <c r="C187" s="69" t="s">
        <v>44</v>
      </c>
      <c r="D187" s="69" t="s">
        <v>37</v>
      </c>
      <c r="E187" s="43"/>
      <c r="F187" s="43"/>
      <c r="G187" s="67">
        <f>G188</f>
        <v>18549.600000000002</v>
      </c>
      <c r="H187" s="67">
        <f>H188</f>
        <v>9015.6</v>
      </c>
      <c r="I187" s="67">
        <f>I188</f>
        <v>8696.2999999999993</v>
      </c>
    </row>
    <row r="188" spans="1:9" ht="51.75" customHeight="1" x14ac:dyDescent="0.2">
      <c r="A188" s="78" t="s">
        <v>271</v>
      </c>
      <c r="B188" s="64"/>
      <c r="C188" s="39" t="s">
        <v>44</v>
      </c>
      <c r="D188" s="43" t="s">
        <v>37</v>
      </c>
      <c r="E188" s="54" t="s">
        <v>161</v>
      </c>
      <c r="F188" s="39"/>
      <c r="G188" s="41">
        <f>G189+G201+G204</f>
        <v>18549.600000000002</v>
      </c>
      <c r="H188" s="41">
        <f>H190+H193+H198</f>
        <v>9015.6</v>
      </c>
      <c r="I188" s="41">
        <f>I190+I193+I198</f>
        <v>8696.2999999999993</v>
      </c>
    </row>
    <row r="189" spans="1:9" ht="51" customHeight="1" x14ac:dyDescent="0.2">
      <c r="A189" s="78" t="s">
        <v>272</v>
      </c>
      <c r="B189" s="64"/>
      <c r="C189" s="39" t="s">
        <v>44</v>
      </c>
      <c r="D189" s="43" t="s">
        <v>37</v>
      </c>
      <c r="E189" s="54" t="s">
        <v>162</v>
      </c>
      <c r="F189" s="39"/>
      <c r="G189" s="41">
        <f>SUM(G191,G199,G194,)</f>
        <v>12945.2</v>
      </c>
      <c r="H189" s="41">
        <f>SUM(H191,H199,H194,)</f>
        <v>9015.6</v>
      </c>
      <c r="I189" s="41">
        <f>SUM(I191,I199,I194,)</f>
        <v>8696.2999999999993</v>
      </c>
    </row>
    <row r="190" spans="1:9" ht="25.5" x14ac:dyDescent="0.2">
      <c r="A190" s="78" t="s">
        <v>136</v>
      </c>
      <c r="B190" s="64"/>
      <c r="C190" s="43" t="s">
        <v>44</v>
      </c>
      <c r="D190" s="43" t="s">
        <v>37</v>
      </c>
      <c r="E190" s="54" t="s">
        <v>167</v>
      </c>
      <c r="F190" s="39"/>
      <c r="G190" s="41">
        <f t="shared" ref="G190:I191" si="13">G191</f>
        <v>3650.2</v>
      </c>
      <c r="H190" s="41">
        <f t="shared" si="13"/>
        <v>3650.2</v>
      </c>
      <c r="I190" s="41">
        <f t="shared" si="13"/>
        <v>3650.2</v>
      </c>
    </row>
    <row r="191" spans="1:9" x14ac:dyDescent="0.2">
      <c r="A191" s="78" t="s">
        <v>68</v>
      </c>
      <c r="B191" s="64"/>
      <c r="C191" s="43" t="s">
        <v>44</v>
      </c>
      <c r="D191" s="43" t="s">
        <v>37</v>
      </c>
      <c r="E191" s="50" t="s">
        <v>168</v>
      </c>
      <c r="F191" s="39"/>
      <c r="G191" s="41">
        <f t="shared" si="13"/>
        <v>3650.2</v>
      </c>
      <c r="H191" s="41">
        <f t="shared" si="13"/>
        <v>3650.2</v>
      </c>
      <c r="I191" s="41">
        <f t="shared" si="13"/>
        <v>3650.2</v>
      </c>
    </row>
    <row r="192" spans="1:9" ht="25.5" x14ac:dyDescent="0.2">
      <c r="A192" s="78" t="s">
        <v>75</v>
      </c>
      <c r="B192" s="40"/>
      <c r="C192" s="43" t="s">
        <v>44</v>
      </c>
      <c r="D192" s="43" t="s">
        <v>37</v>
      </c>
      <c r="E192" s="54" t="s">
        <v>168</v>
      </c>
      <c r="F192" s="39" t="s">
        <v>76</v>
      </c>
      <c r="G192" s="41">
        <f>3350.2+300</f>
        <v>3650.2</v>
      </c>
      <c r="H192" s="41">
        <f>3350.2+300</f>
        <v>3650.2</v>
      </c>
      <c r="I192" s="41">
        <f>3350.2+300</f>
        <v>3650.2</v>
      </c>
    </row>
    <row r="193" spans="1:9" ht="25.5" x14ac:dyDescent="0.2">
      <c r="A193" s="78" t="s">
        <v>138</v>
      </c>
      <c r="B193" s="64"/>
      <c r="C193" s="43" t="s">
        <v>44</v>
      </c>
      <c r="D193" s="43" t="s">
        <v>37</v>
      </c>
      <c r="E193" s="54" t="s">
        <v>169</v>
      </c>
      <c r="F193" s="39"/>
      <c r="G193" s="41">
        <f>G195+G196</f>
        <v>9125</v>
      </c>
      <c r="H193" s="41">
        <f>H195+H196</f>
        <v>5195.4000000000005</v>
      </c>
      <c r="I193" s="41">
        <f>I195+I196</f>
        <v>4876.1000000000004</v>
      </c>
    </row>
    <row r="194" spans="1:9" x14ac:dyDescent="0.2">
      <c r="A194" s="78" t="s">
        <v>70</v>
      </c>
      <c r="B194" s="44"/>
      <c r="C194" s="43" t="s">
        <v>44</v>
      </c>
      <c r="D194" s="43" t="s">
        <v>37</v>
      </c>
      <c r="E194" s="54" t="s">
        <v>170</v>
      </c>
      <c r="F194" s="39"/>
      <c r="G194" s="41">
        <f>SUM(G195)</f>
        <v>9125</v>
      </c>
      <c r="H194" s="41">
        <f>SUM(H195)</f>
        <v>5195.4000000000005</v>
      </c>
      <c r="I194" s="41">
        <f>SUM(I195)</f>
        <v>4876.1000000000004</v>
      </c>
    </row>
    <row r="195" spans="1:9" ht="25.5" x14ac:dyDescent="0.2">
      <c r="A195" s="78" t="s">
        <v>75</v>
      </c>
      <c r="B195" s="40"/>
      <c r="C195" s="43" t="s">
        <v>44</v>
      </c>
      <c r="D195" s="43" t="s">
        <v>37</v>
      </c>
      <c r="E195" s="54" t="s">
        <v>170</v>
      </c>
      <c r="F195" s="39" t="s">
        <v>76</v>
      </c>
      <c r="G195" s="41">
        <f>4623.6-223.6+1500+2300+925</f>
        <v>9125</v>
      </c>
      <c r="H195" s="41">
        <f>5307.1-111.7</f>
        <v>5195.4000000000005</v>
      </c>
      <c r="I195" s="41">
        <v>4876.1000000000004</v>
      </c>
    </row>
    <row r="196" spans="1:9" hidden="1" x14ac:dyDescent="0.2">
      <c r="A196" s="78" t="s">
        <v>203</v>
      </c>
      <c r="B196" s="40"/>
      <c r="C196" s="43" t="s">
        <v>44</v>
      </c>
      <c r="D196" s="43" t="s">
        <v>37</v>
      </c>
      <c r="E196" s="54" t="s">
        <v>204</v>
      </c>
      <c r="F196" s="39"/>
      <c r="G196" s="41">
        <f>G197</f>
        <v>0</v>
      </c>
      <c r="H196" s="41">
        <f>H197</f>
        <v>0</v>
      </c>
      <c r="I196" s="41">
        <f>I197</f>
        <v>0</v>
      </c>
    </row>
    <row r="197" spans="1:9" ht="25.5" hidden="1" x14ac:dyDescent="0.2">
      <c r="A197" s="78" t="s">
        <v>75</v>
      </c>
      <c r="B197" s="40"/>
      <c r="C197" s="43" t="s">
        <v>44</v>
      </c>
      <c r="D197" s="43" t="s">
        <v>37</v>
      </c>
      <c r="E197" s="54" t="s">
        <v>204</v>
      </c>
      <c r="F197" s="39" t="s">
        <v>76</v>
      </c>
      <c r="G197" s="41">
        <v>0</v>
      </c>
      <c r="H197" s="41">
        <v>0</v>
      </c>
      <c r="I197" s="41">
        <v>0</v>
      </c>
    </row>
    <row r="198" spans="1:9" x14ac:dyDescent="0.2">
      <c r="A198" s="78" t="s">
        <v>137</v>
      </c>
      <c r="B198" s="64"/>
      <c r="C198" s="43" t="s">
        <v>44</v>
      </c>
      <c r="D198" s="43" t="s">
        <v>37</v>
      </c>
      <c r="E198" s="54" t="s">
        <v>171</v>
      </c>
      <c r="F198" s="39"/>
      <c r="G198" s="41">
        <f>G200</f>
        <v>170</v>
      </c>
      <c r="H198" s="41">
        <f>H200</f>
        <v>170</v>
      </c>
      <c r="I198" s="41">
        <f>I200</f>
        <v>170</v>
      </c>
    </row>
    <row r="199" spans="1:9" x14ac:dyDescent="0.2">
      <c r="A199" s="80" t="s">
        <v>69</v>
      </c>
      <c r="B199" s="40"/>
      <c r="C199" s="43" t="s">
        <v>44</v>
      </c>
      <c r="D199" s="43" t="s">
        <v>37</v>
      </c>
      <c r="E199" s="54" t="s">
        <v>172</v>
      </c>
      <c r="F199" s="43"/>
      <c r="G199" s="41">
        <f>G200</f>
        <v>170</v>
      </c>
      <c r="H199" s="41">
        <f>H200</f>
        <v>170</v>
      </c>
      <c r="I199" s="41">
        <f>I200</f>
        <v>170</v>
      </c>
    </row>
    <row r="200" spans="1:9" ht="25.5" x14ac:dyDescent="0.2">
      <c r="A200" s="78" t="s">
        <v>75</v>
      </c>
      <c r="B200" s="64"/>
      <c r="C200" s="43" t="s">
        <v>44</v>
      </c>
      <c r="D200" s="43" t="s">
        <v>37</v>
      </c>
      <c r="E200" s="54" t="s">
        <v>172</v>
      </c>
      <c r="F200" s="39" t="s">
        <v>76</v>
      </c>
      <c r="G200" s="41">
        <v>170</v>
      </c>
      <c r="H200" s="41">
        <v>170</v>
      </c>
      <c r="I200" s="41">
        <v>170</v>
      </c>
    </row>
    <row r="201" spans="1:9" ht="25.5" x14ac:dyDescent="0.2">
      <c r="A201" s="78" t="s">
        <v>289</v>
      </c>
      <c r="B201" s="64"/>
      <c r="C201" s="43" t="s">
        <v>44</v>
      </c>
      <c r="D201" s="43" t="s">
        <v>37</v>
      </c>
      <c r="E201" s="54" t="s">
        <v>262</v>
      </c>
      <c r="F201" s="39"/>
      <c r="G201" s="41">
        <f>G202</f>
        <v>4896</v>
      </c>
      <c r="H201" s="41"/>
      <c r="I201" s="41"/>
    </row>
    <row r="202" spans="1:9" ht="25.5" x14ac:dyDescent="0.2">
      <c r="A202" s="78" t="s">
        <v>265</v>
      </c>
      <c r="B202" s="64"/>
      <c r="C202" s="43" t="s">
        <v>44</v>
      </c>
      <c r="D202" s="43" t="s">
        <v>37</v>
      </c>
      <c r="E202" s="54" t="s">
        <v>264</v>
      </c>
      <c r="F202" s="39"/>
      <c r="G202" s="41">
        <f>G203</f>
        <v>4896</v>
      </c>
      <c r="H202" s="41"/>
      <c r="I202" s="41"/>
    </row>
    <row r="203" spans="1:9" ht="25.5" x14ac:dyDescent="0.2">
      <c r="A203" s="78" t="s">
        <v>75</v>
      </c>
      <c r="B203" s="64"/>
      <c r="C203" s="43" t="s">
        <v>44</v>
      </c>
      <c r="D203" s="43" t="s">
        <v>37</v>
      </c>
      <c r="E203" s="54" t="s">
        <v>264</v>
      </c>
      <c r="F203" s="39" t="s">
        <v>76</v>
      </c>
      <c r="G203" s="41">
        <f>1096+3800</f>
        <v>4896</v>
      </c>
      <c r="H203" s="41"/>
      <c r="I203" s="41"/>
    </row>
    <row r="204" spans="1:9" x14ac:dyDescent="0.2">
      <c r="A204" s="78" t="s">
        <v>267</v>
      </c>
      <c r="B204" s="64"/>
      <c r="C204" s="43" t="s">
        <v>44</v>
      </c>
      <c r="D204" s="43" t="s">
        <v>37</v>
      </c>
      <c r="E204" s="54" t="s">
        <v>266</v>
      </c>
      <c r="F204" s="39"/>
      <c r="G204" s="41">
        <f>G205</f>
        <v>708.4</v>
      </c>
      <c r="H204" s="41"/>
      <c r="I204" s="41"/>
    </row>
    <row r="205" spans="1:9" x14ac:dyDescent="0.2">
      <c r="A205" s="78" t="s">
        <v>268</v>
      </c>
      <c r="B205" s="64"/>
      <c r="C205" s="43" t="s">
        <v>44</v>
      </c>
      <c r="D205" s="43" t="s">
        <v>37</v>
      </c>
      <c r="E205" s="54" t="s">
        <v>269</v>
      </c>
      <c r="F205" s="39"/>
      <c r="G205" s="41">
        <f>G206</f>
        <v>708.4</v>
      </c>
      <c r="H205" s="41"/>
      <c r="I205" s="41"/>
    </row>
    <row r="206" spans="1:9" ht="25.5" x14ac:dyDescent="0.2">
      <c r="A206" s="78" t="s">
        <v>75</v>
      </c>
      <c r="B206" s="64"/>
      <c r="C206" s="43" t="s">
        <v>44</v>
      </c>
      <c r="D206" s="43" t="s">
        <v>37</v>
      </c>
      <c r="E206" s="54" t="s">
        <v>269</v>
      </c>
      <c r="F206" s="39" t="s">
        <v>76</v>
      </c>
      <c r="G206" s="41">
        <v>708.4</v>
      </c>
      <c r="H206" s="41"/>
      <c r="I206" s="41"/>
    </row>
    <row r="207" spans="1:9" ht="18.75" customHeight="1" x14ac:dyDescent="0.2">
      <c r="A207" s="76" t="s">
        <v>217</v>
      </c>
      <c r="B207" s="40"/>
      <c r="C207" s="62" t="s">
        <v>44</v>
      </c>
      <c r="D207" s="62" t="s">
        <v>44</v>
      </c>
      <c r="E207" s="54"/>
      <c r="F207" s="39"/>
      <c r="G207" s="41"/>
      <c r="H207" s="41"/>
      <c r="I207" s="41"/>
    </row>
    <row r="208" spans="1:9" ht="51.75" x14ac:dyDescent="0.25">
      <c r="A208" s="78" t="s">
        <v>270</v>
      </c>
      <c r="B208" s="40"/>
      <c r="C208" s="42" t="s">
        <v>44</v>
      </c>
      <c r="D208" s="42" t="s">
        <v>44</v>
      </c>
      <c r="E208" s="54" t="s">
        <v>274</v>
      </c>
      <c r="F208" s="37"/>
      <c r="G208" s="30">
        <f>G209</f>
        <v>65</v>
      </c>
      <c r="H208" s="30">
        <f>H209</f>
        <v>65</v>
      </c>
      <c r="I208" s="30">
        <f>I209</f>
        <v>65</v>
      </c>
    </row>
    <row r="209" spans="1:11" x14ac:dyDescent="0.2">
      <c r="A209" s="81" t="s">
        <v>287</v>
      </c>
      <c r="B209" s="60"/>
      <c r="C209" s="42" t="s">
        <v>44</v>
      </c>
      <c r="D209" s="42" t="s">
        <v>44</v>
      </c>
      <c r="E209" s="54" t="s">
        <v>275</v>
      </c>
      <c r="F209" s="45" t="s">
        <v>15</v>
      </c>
      <c r="G209" s="41">
        <f>SUM(G210)</f>
        <v>65</v>
      </c>
      <c r="H209" s="41">
        <f>SUM(H210)</f>
        <v>65</v>
      </c>
      <c r="I209" s="41">
        <f>SUM(I210)</f>
        <v>65</v>
      </c>
    </row>
    <row r="210" spans="1:11" ht="25.5" x14ac:dyDescent="0.2">
      <c r="A210" s="80" t="s">
        <v>276</v>
      </c>
      <c r="B210" s="40"/>
      <c r="C210" s="42" t="s">
        <v>44</v>
      </c>
      <c r="D210" s="42" t="s">
        <v>44</v>
      </c>
      <c r="E210" s="54" t="s">
        <v>277</v>
      </c>
      <c r="F210" s="45" t="s">
        <v>15</v>
      </c>
      <c r="G210" s="41">
        <f>SUM(G212)</f>
        <v>65</v>
      </c>
      <c r="H210" s="41">
        <f>SUM(H212)</f>
        <v>65</v>
      </c>
      <c r="I210" s="41">
        <f>SUM(I212)</f>
        <v>65</v>
      </c>
    </row>
    <row r="211" spans="1:11" ht="25.5" x14ac:dyDescent="0.2">
      <c r="A211" s="78" t="s">
        <v>126</v>
      </c>
      <c r="B211" s="40"/>
      <c r="C211" s="42" t="s">
        <v>44</v>
      </c>
      <c r="D211" s="42" t="s">
        <v>44</v>
      </c>
      <c r="E211" s="54" t="s">
        <v>278</v>
      </c>
      <c r="F211" s="45"/>
      <c r="G211" s="41">
        <f>G212</f>
        <v>65</v>
      </c>
      <c r="H211" s="41">
        <f>H212</f>
        <v>65</v>
      </c>
      <c r="I211" s="41">
        <f>I212</f>
        <v>65</v>
      </c>
    </row>
    <row r="212" spans="1:11" x14ac:dyDescent="0.2">
      <c r="A212" s="79" t="s">
        <v>127</v>
      </c>
      <c r="B212" s="40"/>
      <c r="C212" s="42" t="s">
        <v>44</v>
      </c>
      <c r="D212" s="42" t="s">
        <v>44</v>
      </c>
      <c r="E212" s="54" t="s">
        <v>278</v>
      </c>
      <c r="F212" s="54">
        <v>110</v>
      </c>
      <c r="G212" s="41">
        <v>65</v>
      </c>
      <c r="H212" s="41">
        <v>65</v>
      </c>
      <c r="I212" s="41">
        <v>65</v>
      </c>
    </row>
    <row r="213" spans="1:11" x14ac:dyDescent="0.2">
      <c r="A213" s="76" t="s">
        <v>14</v>
      </c>
      <c r="B213" s="32">
        <v>911</v>
      </c>
      <c r="C213" s="62" t="s">
        <v>45</v>
      </c>
      <c r="D213" s="62" t="s">
        <v>36</v>
      </c>
      <c r="E213" s="32"/>
      <c r="F213" s="32" t="s">
        <v>15</v>
      </c>
      <c r="G213" s="63">
        <f>SUM(G214,G228)</f>
        <v>11012.8</v>
      </c>
      <c r="H213" s="63">
        <f>SUM(H214,H228)+0.04</f>
        <v>9143.6600000000017</v>
      </c>
      <c r="I213" s="63">
        <f>SUM(I214,I228)</f>
        <v>9143.6200000000008</v>
      </c>
      <c r="J213" s="102"/>
      <c r="K213" s="102"/>
    </row>
    <row r="214" spans="1:11" x14ac:dyDescent="0.2">
      <c r="A214" s="78" t="s">
        <v>12</v>
      </c>
      <c r="B214" s="40"/>
      <c r="C214" s="39" t="s">
        <v>45</v>
      </c>
      <c r="D214" s="39" t="s">
        <v>35</v>
      </c>
      <c r="E214" s="45"/>
      <c r="F214" s="45" t="s">
        <v>15</v>
      </c>
      <c r="G214" s="41">
        <f>SUM(G215)+G223</f>
        <v>10267.299999999999</v>
      </c>
      <c r="H214" s="41">
        <f>SUM(H215)</f>
        <v>8398.1200000000008</v>
      </c>
      <c r="I214" s="41">
        <f>SUM(I215)</f>
        <v>8398.1200000000008</v>
      </c>
    </row>
    <row r="215" spans="1:11" ht="25.5" x14ac:dyDescent="0.2">
      <c r="A215" s="80" t="s">
        <v>110</v>
      </c>
      <c r="B215" s="40"/>
      <c r="C215" s="39" t="s">
        <v>45</v>
      </c>
      <c r="D215" s="39" t="s">
        <v>35</v>
      </c>
      <c r="E215" s="54" t="s">
        <v>106</v>
      </c>
      <c r="F215" s="45" t="s">
        <v>15</v>
      </c>
      <c r="G215" s="41">
        <f t="shared" ref="G215:I217" si="14">G216</f>
        <v>9817.2999999999993</v>
      </c>
      <c r="H215" s="41">
        <f t="shared" si="14"/>
        <v>8398.1200000000008</v>
      </c>
      <c r="I215" s="41">
        <f t="shared" si="14"/>
        <v>8398.1200000000008</v>
      </c>
    </row>
    <row r="216" spans="1:11" ht="30.75" customHeight="1" x14ac:dyDescent="0.2">
      <c r="A216" s="80" t="s">
        <v>284</v>
      </c>
      <c r="B216" s="40"/>
      <c r="C216" s="39" t="s">
        <v>45</v>
      </c>
      <c r="D216" s="39" t="s">
        <v>35</v>
      </c>
      <c r="E216" s="54" t="s">
        <v>107</v>
      </c>
      <c r="F216" s="45" t="s">
        <v>15</v>
      </c>
      <c r="G216" s="41">
        <f t="shared" si="14"/>
        <v>9817.2999999999993</v>
      </c>
      <c r="H216" s="41">
        <f t="shared" si="14"/>
        <v>8398.1200000000008</v>
      </c>
      <c r="I216" s="41">
        <f t="shared" si="14"/>
        <v>8398.1200000000008</v>
      </c>
    </row>
    <row r="217" spans="1:11" ht="27.75" customHeight="1" x14ac:dyDescent="0.2">
      <c r="A217" s="80" t="s">
        <v>285</v>
      </c>
      <c r="B217" s="40"/>
      <c r="C217" s="39" t="s">
        <v>45</v>
      </c>
      <c r="D217" s="39" t="s">
        <v>35</v>
      </c>
      <c r="E217" s="54" t="s">
        <v>108</v>
      </c>
      <c r="F217" s="45"/>
      <c r="G217" s="41">
        <f t="shared" si="14"/>
        <v>9817.2999999999993</v>
      </c>
      <c r="H217" s="41">
        <f t="shared" si="14"/>
        <v>8398.1200000000008</v>
      </c>
      <c r="I217" s="41">
        <f t="shared" si="14"/>
        <v>8398.1200000000008</v>
      </c>
    </row>
    <row r="218" spans="1:11" ht="15" customHeight="1" x14ac:dyDescent="0.2">
      <c r="A218" s="80" t="s">
        <v>286</v>
      </c>
      <c r="B218" s="40"/>
      <c r="C218" s="39" t="s">
        <v>45</v>
      </c>
      <c r="D218" s="39" t="s">
        <v>35</v>
      </c>
      <c r="E218" s="70" t="s">
        <v>109</v>
      </c>
      <c r="F218" s="45"/>
      <c r="G218" s="41">
        <f>SUM(G219,G221)+G220+G222</f>
        <v>9817.2999999999993</v>
      </c>
      <c r="H218" s="41">
        <f>SUM(H219,H221)+H220</f>
        <v>8398.1200000000008</v>
      </c>
      <c r="I218" s="41">
        <f>SUM(I219,I221)+I220</f>
        <v>8398.1200000000008</v>
      </c>
    </row>
    <row r="219" spans="1:11" x14ac:dyDescent="0.2">
      <c r="A219" s="79" t="s">
        <v>127</v>
      </c>
      <c r="B219" s="40"/>
      <c r="C219" s="39" t="s">
        <v>45</v>
      </c>
      <c r="D219" s="39" t="s">
        <v>35</v>
      </c>
      <c r="E219" s="68" t="s">
        <v>109</v>
      </c>
      <c r="F219" s="54">
        <v>110</v>
      </c>
      <c r="G219" s="41">
        <f>1954.8+590.4</f>
        <v>2545.1999999999998</v>
      </c>
      <c r="H219" s="41">
        <f>1954.8+590.4</f>
        <v>2545.1999999999998</v>
      </c>
      <c r="I219" s="41">
        <f>1954.8+590.4</f>
        <v>2545.1999999999998</v>
      </c>
    </row>
    <row r="220" spans="1:11" x14ac:dyDescent="0.2">
      <c r="A220" s="79" t="s">
        <v>127</v>
      </c>
      <c r="B220" s="40"/>
      <c r="C220" s="39" t="s">
        <v>45</v>
      </c>
      <c r="D220" s="39" t="s">
        <v>35</v>
      </c>
      <c r="E220" s="68" t="s">
        <v>181</v>
      </c>
      <c r="F220" s="54">
        <v>110</v>
      </c>
      <c r="G220" s="41">
        <f>1827.6+552</f>
        <v>2379.6</v>
      </c>
      <c r="H220" s="41">
        <f>1827.6+551.92</f>
        <v>2379.52</v>
      </c>
      <c r="I220" s="41">
        <f>1827.6+551.92</f>
        <v>2379.52</v>
      </c>
    </row>
    <row r="221" spans="1:11" ht="25.5" x14ac:dyDescent="0.2">
      <c r="A221" s="78" t="s">
        <v>75</v>
      </c>
      <c r="B221" s="40"/>
      <c r="C221" s="39" t="s">
        <v>45</v>
      </c>
      <c r="D221" s="39" t="s">
        <v>35</v>
      </c>
      <c r="E221" s="68" t="s">
        <v>109</v>
      </c>
      <c r="F221" s="39" t="s">
        <v>76</v>
      </c>
      <c r="G221" s="41">
        <f>54.4+3876.4+411.7+480</f>
        <v>4822.5</v>
      </c>
      <c r="H221" s="41">
        <f>34.4+3027.3+411.7</f>
        <v>3473.4</v>
      </c>
      <c r="I221" s="41">
        <f>34.4+3027.3+411.7</f>
        <v>3473.4</v>
      </c>
    </row>
    <row r="222" spans="1:11" ht="13.5" customHeight="1" x14ac:dyDescent="0.2">
      <c r="A222" s="81" t="s">
        <v>74</v>
      </c>
      <c r="B222" s="40"/>
      <c r="C222" s="39" t="s">
        <v>45</v>
      </c>
      <c r="D222" s="39" t="s">
        <v>35</v>
      </c>
      <c r="E222" s="68" t="s">
        <v>109</v>
      </c>
      <c r="F222" s="42" t="s">
        <v>184</v>
      </c>
      <c r="G222" s="41">
        <f>50+20</f>
        <v>70</v>
      </c>
      <c r="H222" s="41"/>
      <c r="I222" s="41"/>
    </row>
    <row r="223" spans="1:11" ht="13.5" customHeight="1" x14ac:dyDescent="0.2">
      <c r="A223" s="80" t="s">
        <v>60</v>
      </c>
      <c r="B223" s="44"/>
      <c r="C223" s="39" t="s">
        <v>45</v>
      </c>
      <c r="D223" s="39" t="s">
        <v>35</v>
      </c>
      <c r="E223" s="50" t="s">
        <v>85</v>
      </c>
      <c r="F223" s="39"/>
      <c r="G223" s="41">
        <f>G224</f>
        <v>450</v>
      </c>
      <c r="H223" s="41"/>
      <c r="I223" s="41"/>
    </row>
    <row r="224" spans="1:11" ht="13.5" customHeight="1" x14ac:dyDescent="0.2">
      <c r="A224" s="80" t="s">
        <v>149</v>
      </c>
      <c r="B224" s="44"/>
      <c r="C224" s="39" t="s">
        <v>45</v>
      </c>
      <c r="D224" s="39" t="s">
        <v>35</v>
      </c>
      <c r="E224" s="50" t="s">
        <v>86</v>
      </c>
      <c r="F224" s="39"/>
      <c r="G224" s="41">
        <f>G225</f>
        <v>450</v>
      </c>
      <c r="H224" s="41"/>
      <c r="I224" s="41"/>
    </row>
    <row r="225" spans="1:10" ht="13.5" customHeight="1" x14ac:dyDescent="0.2">
      <c r="A225" s="80" t="s">
        <v>149</v>
      </c>
      <c r="B225" s="44"/>
      <c r="C225" s="39" t="s">
        <v>45</v>
      </c>
      <c r="D225" s="39" t="s">
        <v>35</v>
      </c>
      <c r="E225" s="54" t="s">
        <v>102</v>
      </c>
      <c r="F225" s="39"/>
      <c r="G225" s="41">
        <f>G226</f>
        <v>450</v>
      </c>
      <c r="H225" s="41"/>
      <c r="I225" s="41"/>
    </row>
    <row r="226" spans="1:10" ht="13.5" customHeight="1" x14ac:dyDescent="0.2">
      <c r="A226" s="80" t="s">
        <v>286</v>
      </c>
      <c r="B226" s="44"/>
      <c r="C226" s="39" t="s">
        <v>45</v>
      </c>
      <c r="D226" s="39" t="s">
        <v>35</v>
      </c>
      <c r="E226" s="54" t="s">
        <v>311</v>
      </c>
      <c r="F226" s="39"/>
      <c r="G226" s="41">
        <f>G227</f>
        <v>450</v>
      </c>
      <c r="H226" s="41"/>
      <c r="I226" s="41"/>
    </row>
    <row r="227" spans="1:10" ht="25.5" x14ac:dyDescent="0.2">
      <c r="A227" s="78" t="s">
        <v>75</v>
      </c>
      <c r="B227" s="64"/>
      <c r="C227" s="39" t="s">
        <v>45</v>
      </c>
      <c r="D227" s="39" t="s">
        <v>35</v>
      </c>
      <c r="E227" s="54" t="s">
        <v>311</v>
      </c>
      <c r="F227" s="39" t="s">
        <v>76</v>
      </c>
      <c r="G227" s="41">
        <v>450</v>
      </c>
      <c r="H227" s="41"/>
      <c r="I227" s="41"/>
    </row>
    <row r="228" spans="1:10" ht="25.5" x14ac:dyDescent="0.2">
      <c r="A228" s="80" t="s">
        <v>111</v>
      </c>
      <c r="B228" s="44"/>
      <c r="C228" s="39" t="s">
        <v>45</v>
      </c>
      <c r="D228" s="72" t="s">
        <v>38</v>
      </c>
      <c r="E228" s="45"/>
      <c r="F228" s="45" t="s">
        <v>15</v>
      </c>
      <c r="G228" s="41">
        <f>G230+G234+G239</f>
        <v>745.5</v>
      </c>
      <c r="H228" s="41">
        <f>H230+H234+H239</f>
        <v>745.5</v>
      </c>
      <c r="I228" s="41">
        <f>I230+I234+I239</f>
        <v>745.5</v>
      </c>
    </row>
    <row r="229" spans="1:10" ht="25.5" x14ac:dyDescent="0.2">
      <c r="A229" s="80" t="s">
        <v>110</v>
      </c>
      <c r="B229" s="40"/>
      <c r="C229" s="39" t="s">
        <v>45</v>
      </c>
      <c r="D229" s="72" t="s">
        <v>38</v>
      </c>
      <c r="E229" s="54" t="s">
        <v>106</v>
      </c>
      <c r="F229" s="45"/>
      <c r="G229" s="41">
        <f>G230</f>
        <v>55</v>
      </c>
      <c r="H229" s="41">
        <f>H230</f>
        <v>55</v>
      </c>
      <c r="I229" s="41">
        <f>I230</f>
        <v>55</v>
      </c>
    </row>
    <row r="230" spans="1:10" ht="39" customHeight="1" x14ac:dyDescent="0.2">
      <c r="A230" s="81" t="s">
        <v>125</v>
      </c>
      <c r="B230" s="60"/>
      <c r="C230" s="39" t="s">
        <v>45</v>
      </c>
      <c r="D230" s="39" t="s">
        <v>38</v>
      </c>
      <c r="E230" s="54" t="s">
        <v>122</v>
      </c>
      <c r="F230" s="45" t="s">
        <v>15</v>
      </c>
      <c r="G230" s="41">
        <f>SUM(G231)</f>
        <v>55</v>
      </c>
      <c r="H230" s="41">
        <f>SUM(H231)</f>
        <v>55</v>
      </c>
      <c r="I230" s="41">
        <f>SUM(I231)</f>
        <v>55</v>
      </c>
    </row>
    <row r="231" spans="1:10" ht="15" customHeight="1" x14ac:dyDescent="0.2">
      <c r="A231" s="81" t="s">
        <v>115</v>
      </c>
      <c r="B231" s="40"/>
      <c r="C231" s="39" t="s">
        <v>45</v>
      </c>
      <c r="D231" s="39" t="s">
        <v>38</v>
      </c>
      <c r="E231" s="54" t="s">
        <v>123</v>
      </c>
      <c r="F231" s="45" t="s">
        <v>15</v>
      </c>
      <c r="G231" s="41">
        <f>SUM(G233)</f>
        <v>55</v>
      </c>
      <c r="H231" s="41">
        <f>SUM(H233)</f>
        <v>55</v>
      </c>
      <c r="I231" s="41">
        <f>SUM(I233)</f>
        <v>55</v>
      </c>
    </row>
    <row r="232" spans="1:10" ht="15.75" customHeight="1" x14ac:dyDescent="0.2">
      <c r="A232" s="80" t="s">
        <v>71</v>
      </c>
      <c r="B232" s="40"/>
      <c r="C232" s="39" t="s">
        <v>45</v>
      </c>
      <c r="D232" s="39" t="s">
        <v>38</v>
      </c>
      <c r="E232" s="54" t="s">
        <v>124</v>
      </c>
      <c r="F232" s="45"/>
      <c r="G232" s="41">
        <f>G233</f>
        <v>55</v>
      </c>
      <c r="H232" s="41">
        <f>H233</f>
        <v>55</v>
      </c>
      <c r="I232" s="41">
        <f>I233</f>
        <v>55</v>
      </c>
    </row>
    <row r="233" spans="1:10" ht="27.75" customHeight="1" x14ac:dyDescent="0.2">
      <c r="A233" s="78" t="s">
        <v>75</v>
      </c>
      <c r="B233" s="40"/>
      <c r="C233" s="39" t="s">
        <v>45</v>
      </c>
      <c r="D233" s="39" t="s">
        <v>38</v>
      </c>
      <c r="E233" s="54" t="s">
        <v>124</v>
      </c>
      <c r="F233" s="39" t="s">
        <v>76</v>
      </c>
      <c r="G233" s="41">
        <v>55</v>
      </c>
      <c r="H233" s="41">
        <v>55</v>
      </c>
      <c r="I233" s="41">
        <v>55</v>
      </c>
    </row>
    <row r="234" spans="1:10" ht="54" customHeight="1" x14ac:dyDescent="0.2">
      <c r="A234" s="81" t="s">
        <v>173</v>
      </c>
      <c r="B234" s="60"/>
      <c r="C234" s="39" t="s">
        <v>45</v>
      </c>
      <c r="D234" s="39" t="s">
        <v>38</v>
      </c>
      <c r="E234" s="54" t="s">
        <v>112</v>
      </c>
      <c r="F234" s="45" t="s">
        <v>15</v>
      </c>
      <c r="G234" s="41">
        <f t="shared" ref="G234:I235" si="15">G235</f>
        <v>690.5</v>
      </c>
      <c r="H234" s="41">
        <f t="shared" si="15"/>
        <v>690.5</v>
      </c>
      <c r="I234" s="41">
        <f t="shared" si="15"/>
        <v>690.5</v>
      </c>
    </row>
    <row r="235" spans="1:10" x14ac:dyDescent="0.2">
      <c r="A235" s="80" t="s">
        <v>115</v>
      </c>
      <c r="B235" s="40"/>
      <c r="C235" s="39" t="s">
        <v>45</v>
      </c>
      <c r="D235" s="39" t="s">
        <v>38</v>
      </c>
      <c r="E235" s="54" t="s">
        <v>113</v>
      </c>
      <c r="F235" s="45" t="s">
        <v>15</v>
      </c>
      <c r="G235" s="41">
        <f t="shared" si="15"/>
        <v>690.5</v>
      </c>
      <c r="H235" s="41">
        <f t="shared" si="15"/>
        <v>690.5</v>
      </c>
      <c r="I235" s="41">
        <f t="shared" si="15"/>
        <v>690.5</v>
      </c>
    </row>
    <row r="236" spans="1:10" x14ac:dyDescent="0.2">
      <c r="A236" s="80" t="s">
        <v>71</v>
      </c>
      <c r="B236" s="40"/>
      <c r="C236" s="39" t="s">
        <v>45</v>
      </c>
      <c r="D236" s="39" t="s">
        <v>38</v>
      </c>
      <c r="E236" s="54" t="s">
        <v>114</v>
      </c>
      <c r="F236" s="45"/>
      <c r="G236" s="41">
        <f>G237+G238</f>
        <v>690.5</v>
      </c>
      <c r="H236" s="41">
        <f>H237+H238</f>
        <v>690.5</v>
      </c>
      <c r="I236" s="41">
        <f>I237+I238</f>
        <v>690.5</v>
      </c>
    </row>
    <row r="237" spans="1:10" ht="25.5" x14ac:dyDescent="0.2">
      <c r="A237" s="78" t="s">
        <v>75</v>
      </c>
      <c r="B237" s="40"/>
      <c r="C237" s="39" t="s">
        <v>45</v>
      </c>
      <c r="D237" s="39" t="s">
        <v>38</v>
      </c>
      <c r="E237" s="54" t="s">
        <v>114</v>
      </c>
      <c r="F237" s="39" t="s">
        <v>76</v>
      </c>
      <c r="G237" s="41">
        <v>690.5</v>
      </c>
      <c r="H237" s="41">
        <v>690.5</v>
      </c>
      <c r="I237" s="41">
        <v>690.5</v>
      </c>
      <c r="J237" s="100"/>
    </row>
    <row r="238" spans="1:10" x14ac:dyDescent="0.2">
      <c r="A238" s="81" t="s">
        <v>74</v>
      </c>
      <c r="B238" s="40"/>
      <c r="C238" s="39" t="s">
        <v>45</v>
      </c>
      <c r="D238" s="39" t="s">
        <v>38</v>
      </c>
      <c r="E238" s="54" t="s">
        <v>114</v>
      </c>
      <c r="F238" s="42" t="s">
        <v>184</v>
      </c>
      <c r="G238" s="41"/>
      <c r="H238" s="41"/>
      <c r="I238" s="41"/>
    </row>
    <row r="239" spans="1:10" hidden="1" x14ac:dyDescent="0.2">
      <c r="A239" s="80" t="s">
        <v>60</v>
      </c>
      <c r="B239" s="44"/>
      <c r="C239" s="42" t="s">
        <v>45</v>
      </c>
      <c r="D239" s="39" t="s">
        <v>35</v>
      </c>
      <c r="E239" s="50" t="s">
        <v>85</v>
      </c>
      <c r="F239" s="39"/>
      <c r="G239" s="41">
        <f t="shared" ref="G239:I242" si="16">G240</f>
        <v>0</v>
      </c>
      <c r="H239" s="41">
        <f t="shared" si="16"/>
        <v>0</v>
      </c>
      <c r="I239" s="41">
        <f t="shared" si="16"/>
        <v>0</v>
      </c>
    </row>
    <row r="240" spans="1:10" hidden="1" x14ac:dyDescent="0.2">
      <c r="A240" s="80" t="s">
        <v>60</v>
      </c>
      <c r="B240" s="44"/>
      <c r="C240" s="42" t="s">
        <v>45</v>
      </c>
      <c r="D240" s="39" t="s">
        <v>35</v>
      </c>
      <c r="E240" s="50" t="s">
        <v>86</v>
      </c>
      <c r="F240" s="39"/>
      <c r="G240" s="41">
        <f t="shared" si="16"/>
        <v>0</v>
      </c>
      <c r="H240" s="41">
        <f t="shared" si="16"/>
        <v>0</v>
      </c>
      <c r="I240" s="41">
        <f t="shared" si="16"/>
        <v>0</v>
      </c>
    </row>
    <row r="241" spans="1:9" hidden="1" x14ac:dyDescent="0.2">
      <c r="A241" s="80" t="s">
        <v>149</v>
      </c>
      <c r="B241" s="44"/>
      <c r="C241" s="42" t="s">
        <v>45</v>
      </c>
      <c r="D241" s="39" t="s">
        <v>35</v>
      </c>
      <c r="E241" s="54" t="s">
        <v>102</v>
      </c>
      <c r="F241" s="39"/>
      <c r="G241" s="41">
        <f t="shared" si="16"/>
        <v>0</v>
      </c>
      <c r="H241" s="41">
        <f t="shared" si="16"/>
        <v>0</v>
      </c>
      <c r="I241" s="41">
        <f t="shared" si="16"/>
        <v>0</v>
      </c>
    </row>
    <row r="242" spans="1:9" hidden="1" x14ac:dyDescent="0.2">
      <c r="A242" s="80" t="s">
        <v>71</v>
      </c>
      <c r="B242" s="40"/>
      <c r="C242" s="39" t="s">
        <v>45</v>
      </c>
      <c r="D242" s="39" t="s">
        <v>38</v>
      </c>
      <c r="E242" s="54" t="s">
        <v>188</v>
      </c>
      <c r="F242" s="45"/>
      <c r="G242" s="41">
        <f t="shared" si="16"/>
        <v>0</v>
      </c>
      <c r="H242" s="41">
        <f t="shared" si="16"/>
        <v>0</v>
      </c>
      <c r="I242" s="41">
        <f t="shared" si="16"/>
        <v>0</v>
      </c>
    </row>
    <row r="243" spans="1:9" ht="25.5" hidden="1" x14ac:dyDescent="0.2">
      <c r="A243" s="78" t="s">
        <v>75</v>
      </c>
      <c r="B243" s="40"/>
      <c r="C243" s="39" t="s">
        <v>45</v>
      </c>
      <c r="D243" s="39" t="s">
        <v>38</v>
      </c>
      <c r="E243" s="54" t="s">
        <v>188</v>
      </c>
      <c r="F243" s="39" t="s">
        <v>76</v>
      </c>
      <c r="G243" s="41"/>
      <c r="H243" s="41"/>
      <c r="I243" s="41"/>
    </row>
    <row r="244" spans="1:9" x14ac:dyDescent="0.2">
      <c r="A244" s="82" t="s">
        <v>27</v>
      </c>
      <c r="B244" s="32">
        <v>911</v>
      </c>
      <c r="C244" s="62" t="s">
        <v>46</v>
      </c>
      <c r="D244" s="62" t="s">
        <v>36</v>
      </c>
      <c r="E244" s="62"/>
      <c r="F244" s="62"/>
      <c r="G244" s="63">
        <f>G245+G251</f>
        <v>1308.2</v>
      </c>
      <c r="H244" s="63">
        <f>H245+H251</f>
        <v>2658.5</v>
      </c>
      <c r="I244" s="63">
        <f>I245+I251</f>
        <v>1308.2</v>
      </c>
    </row>
    <row r="245" spans="1:9" x14ac:dyDescent="0.2">
      <c r="A245" s="78" t="s">
        <v>24</v>
      </c>
      <c r="B245" s="64"/>
      <c r="C245" s="39" t="s">
        <v>46</v>
      </c>
      <c r="D245" s="39" t="s">
        <v>35</v>
      </c>
      <c r="E245" s="39"/>
      <c r="F245" s="39"/>
      <c r="G245" s="41">
        <f>G246</f>
        <v>1308.2</v>
      </c>
      <c r="H245" s="41">
        <f t="shared" ref="H245:I247" si="17">H246</f>
        <v>1308.2</v>
      </c>
      <c r="I245" s="41">
        <f t="shared" si="17"/>
        <v>1308.2</v>
      </c>
    </row>
    <row r="246" spans="1:9" x14ac:dyDescent="0.2">
      <c r="A246" s="80" t="s">
        <v>60</v>
      </c>
      <c r="B246" s="44"/>
      <c r="C246" s="39" t="s">
        <v>46</v>
      </c>
      <c r="D246" s="39" t="s">
        <v>35</v>
      </c>
      <c r="E246" s="50" t="s">
        <v>85</v>
      </c>
      <c r="F246" s="39"/>
      <c r="G246" s="41">
        <f>G247</f>
        <v>1308.2</v>
      </c>
      <c r="H246" s="41">
        <f t="shared" si="17"/>
        <v>1308.2</v>
      </c>
      <c r="I246" s="41">
        <f t="shared" si="17"/>
        <v>1308.2</v>
      </c>
    </row>
    <row r="247" spans="1:9" x14ac:dyDescent="0.2">
      <c r="A247" s="80" t="s">
        <v>149</v>
      </c>
      <c r="B247" s="44"/>
      <c r="C247" s="39" t="s">
        <v>46</v>
      </c>
      <c r="D247" s="39" t="s">
        <v>35</v>
      </c>
      <c r="E247" s="50" t="s">
        <v>86</v>
      </c>
      <c r="F247" s="39"/>
      <c r="G247" s="41">
        <f>G248</f>
        <v>1308.2</v>
      </c>
      <c r="H247" s="41">
        <f t="shared" si="17"/>
        <v>1308.2</v>
      </c>
      <c r="I247" s="41">
        <f t="shared" si="17"/>
        <v>1308.2</v>
      </c>
    </row>
    <row r="248" spans="1:9" x14ac:dyDescent="0.2">
      <c r="A248" s="80" t="s">
        <v>149</v>
      </c>
      <c r="B248" s="44"/>
      <c r="C248" s="39" t="s">
        <v>46</v>
      </c>
      <c r="D248" s="39" t="s">
        <v>35</v>
      </c>
      <c r="E248" s="54" t="s">
        <v>102</v>
      </c>
      <c r="F248" s="39"/>
      <c r="G248" s="41">
        <f>G249</f>
        <v>1308.2</v>
      </c>
      <c r="H248" s="41">
        <f>H249</f>
        <v>1308.2</v>
      </c>
      <c r="I248" s="41">
        <f>I249</f>
        <v>1308.2</v>
      </c>
    </row>
    <row r="249" spans="1:9" x14ac:dyDescent="0.2">
      <c r="A249" s="78" t="s">
        <v>28</v>
      </c>
      <c r="B249" s="44"/>
      <c r="C249" s="39" t="s">
        <v>46</v>
      </c>
      <c r="D249" s="39" t="s">
        <v>35</v>
      </c>
      <c r="E249" s="54" t="s">
        <v>121</v>
      </c>
      <c r="F249" s="39"/>
      <c r="G249" s="41">
        <f>G250</f>
        <v>1308.2</v>
      </c>
      <c r="H249" s="41">
        <f>H250</f>
        <v>1308.2</v>
      </c>
      <c r="I249" s="41">
        <f>I250</f>
        <v>1308.2</v>
      </c>
    </row>
    <row r="250" spans="1:9" ht="25.5" x14ac:dyDescent="0.2">
      <c r="A250" s="78" t="s">
        <v>228</v>
      </c>
      <c r="B250" s="64"/>
      <c r="C250" s="39" t="s">
        <v>46</v>
      </c>
      <c r="D250" s="39" t="s">
        <v>35</v>
      </c>
      <c r="E250" s="54" t="s">
        <v>121</v>
      </c>
      <c r="F250" s="42" t="s">
        <v>227</v>
      </c>
      <c r="G250" s="41">
        <v>1308.2</v>
      </c>
      <c r="H250" s="41">
        <v>1308.2</v>
      </c>
      <c r="I250" s="41">
        <v>1308.2</v>
      </c>
    </row>
    <row r="251" spans="1:9" x14ac:dyDescent="0.2">
      <c r="A251" s="76" t="s">
        <v>295</v>
      </c>
      <c r="B251" s="186"/>
      <c r="C251" s="187" t="s">
        <v>46</v>
      </c>
      <c r="D251" s="62" t="s">
        <v>37</v>
      </c>
      <c r="E251" s="188"/>
      <c r="F251" s="32"/>
      <c r="G251" s="71">
        <f t="shared" ref="G251:H255" si="18">G252</f>
        <v>0</v>
      </c>
      <c r="H251" s="71">
        <f t="shared" si="18"/>
        <v>1350.3</v>
      </c>
      <c r="I251" s="189"/>
    </row>
    <row r="252" spans="1:9" ht="38.25" x14ac:dyDescent="0.2">
      <c r="A252" s="78" t="s">
        <v>296</v>
      </c>
      <c r="B252" s="61"/>
      <c r="C252" s="73" t="s">
        <v>46</v>
      </c>
      <c r="D252" s="42" t="s">
        <v>37</v>
      </c>
      <c r="E252" s="54" t="s">
        <v>297</v>
      </c>
      <c r="F252" s="32"/>
      <c r="G252" s="71">
        <f t="shared" si="18"/>
        <v>0</v>
      </c>
      <c r="H252" s="71">
        <f t="shared" si="18"/>
        <v>1350.3</v>
      </c>
      <c r="I252" s="189"/>
    </row>
    <row r="253" spans="1:9" x14ac:dyDescent="0.2">
      <c r="A253" s="78" t="s">
        <v>298</v>
      </c>
      <c r="B253" s="61"/>
      <c r="C253" s="73" t="s">
        <v>46</v>
      </c>
      <c r="D253" s="42" t="s">
        <v>37</v>
      </c>
      <c r="E253" s="54" t="s">
        <v>299</v>
      </c>
      <c r="F253" s="32"/>
      <c r="G253" s="71">
        <f t="shared" si="18"/>
        <v>0</v>
      </c>
      <c r="H253" s="71">
        <f t="shared" si="18"/>
        <v>1350.3</v>
      </c>
      <c r="I253" s="189"/>
    </row>
    <row r="254" spans="1:9" x14ac:dyDescent="0.2">
      <c r="A254" s="78" t="s">
        <v>298</v>
      </c>
      <c r="B254" s="61"/>
      <c r="C254" s="73" t="s">
        <v>46</v>
      </c>
      <c r="D254" s="42" t="s">
        <v>37</v>
      </c>
      <c r="E254" s="54" t="s">
        <v>300</v>
      </c>
      <c r="F254" s="32"/>
      <c r="G254" s="71">
        <f t="shared" si="18"/>
        <v>0</v>
      </c>
      <c r="H254" s="71">
        <f t="shared" si="18"/>
        <v>1350.3</v>
      </c>
      <c r="I254" s="189"/>
    </row>
    <row r="255" spans="1:9" ht="38.25" x14ac:dyDescent="0.2">
      <c r="A255" s="78" t="s">
        <v>301</v>
      </c>
      <c r="B255" s="61"/>
      <c r="C255" s="73" t="s">
        <v>46</v>
      </c>
      <c r="D255" s="42" t="s">
        <v>37</v>
      </c>
      <c r="E255" s="101" t="s">
        <v>302</v>
      </c>
      <c r="F255" s="32"/>
      <c r="G255" s="71">
        <f t="shared" si="18"/>
        <v>0</v>
      </c>
      <c r="H255" s="71">
        <f t="shared" si="18"/>
        <v>1350.3</v>
      </c>
      <c r="I255" s="189"/>
    </row>
    <row r="256" spans="1:9" x14ac:dyDescent="0.2">
      <c r="A256" s="78" t="s">
        <v>303</v>
      </c>
      <c r="B256" s="61"/>
      <c r="C256" s="73" t="s">
        <v>46</v>
      </c>
      <c r="D256" s="42" t="s">
        <v>37</v>
      </c>
      <c r="E256" s="101" t="s">
        <v>302</v>
      </c>
      <c r="F256" s="32">
        <v>262</v>
      </c>
      <c r="G256" s="71"/>
      <c r="H256" s="189">
        <v>1350.3</v>
      </c>
      <c r="I256" s="189"/>
    </row>
    <row r="257" spans="1:9" x14ac:dyDescent="0.2">
      <c r="A257" s="76" t="s">
        <v>9</v>
      </c>
      <c r="B257" s="32">
        <v>911</v>
      </c>
      <c r="C257" s="62" t="s">
        <v>39</v>
      </c>
      <c r="D257" s="62" t="s">
        <v>36</v>
      </c>
      <c r="E257" s="32"/>
      <c r="F257" s="32"/>
      <c r="G257" s="63">
        <f>G258</f>
        <v>241.7</v>
      </c>
      <c r="H257" s="63">
        <f>H258</f>
        <v>20</v>
      </c>
      <c r="I257" s="63">
        <f>I258</f>
        <v>20</v>
      </c>
    </row>
    <row r="258" spans="1:9" x14ac:dyDescent="0.2">
      <c r="A258" s="78" t="s">
        <v>29</v>
      </c>
      <c r="B258" s="44"/>
      <c r="C258" s="73" t="s">
        <v>39</v>
      </c>
      <c r="D258" s="73" t="s">
        <v>44</v>
      </c>
      <c r="E258" s="74"/>
      <c r="F258" s="74"/>
      <c r="G258" s="67">
        <f>G260+G264</f>
        <v>241.7</v>
      </c>
      <c r="H258" s="67">
        <f>H260+H264</f>
        <v>20</v>
      </c>
      <c r="I258" s="67">
        <f>I260+I264</f>
        <v>20</v>
      </c>
    </row>
    <row r="259" spans="1:9" ht="25.5" x14ac:dyDescent="0.2">
      <c r="A259" s="80" t="s">
        <v>110</v>
      </c>
      <c r="B259" s="44"/>
      <c r="C259" s="73" t="s">
        <v>39</v>
      </c>
      <c r="D259" s="73" t="s">
        <v>44</v>
      </c>
      <c r="E259" s="54" t="s">
        <v>150</v>
      </c>
      <c r="F259" s="74"/>
      <c r="G259" s="67">
        <f t="shared" ref="G259:I260" si="19">G262</f>
        <v>241.7</v>
      </c>
      <c r="H259" s="67">
        <f t="shared" si="19"/>
        <v>20</v>
      </c>
      <c r="I259" s="67">
        <f t="shared" si="19"/>
        <v>20</v>
      </c>
    </row>
    <row r="260" spans="1:9" ht="51" x14ac:dyDescent="0.2">
      <c r="A260" s="81" t="s">
        <v>116</v>
      </c>
      <c r="B260" s="40"/>
      <c r="C260" s="73" t="s">
        <v>39</v>
      </c>
      <c r="D260" s="73" t="s">
        <v>44</v>
      </c>
      <c r="E260" s="54" t="s">
        <v>117</v>
      </c>
      <c r="F260" s="73"/>
      <c r="G260" s="67">
        <f>G261</f>
        <v>241.7</v>
      </c>
      <c r="H260" s="67">
        <f t="shared" si="19"/>
        <v>20</v>
      </c>
      <c r="I260" s="67">
        <f t="shared" si="19"/>
        <v>20</v>
      </c>
    </row>
    <row r="261" spans="1:9" ht="25.5" x14ac:dyDescent="0.2">
      <c r="A261" s="80" t="s">
        <v>120</v>
      </c>
      <c r="B261" s="40"/>
      <c r="C261" s="73" t="s">
        <v>39</v>
      </c>
      <c r="D261" s="73" t="s">
        <v>44</v>
      </c>
      <c r="E261" s="54" t="s">
        <v>118</v>
      </c>
      <c r="F261" s="73"/>
      <c r="G261" s="67">
        <f t="shared" ref="G261:I262" si="20">G262</f>
        <v>241.7</v>
      </c>
      <c r="H261" s="67">
        <f t="shared" si="20"/>
        <v>20</v>
      </c>
      <c r="I261" s="67">
        <f t="shared" si="20"/>
        <v>20</v>
      </c>
    </row>
    <row r="262" spans="1:9" x14ac:dyDescent="0.2">
      <c r="A262" s="78" t="s">
        <v>10</v>
      </c>
      <c r="B262" s="40"/>
      <c r="C262" s="73" t="s">
        <v>39</v>
      </c>
      <c r="D262" s="73" t="s">
        <v>44</v>
      </c>
      <c r="E262" s="54" t="s">
        <v>119</v>
      </c>
      <c r="F262" s="73"/>
      <c r="G262" s="67">
        <f>G263</f>
        <v>241.7</v>
      </c>
      <c r="H262" s="67">
        <f t="shared" si="20"/>
        <v>20</v>
      </c>
      <c r="I262" s="67">
        <f t="shared" si="20"/>
        <v>20</v>
      </c>
    </row>
    <row r="263" spans="1:9" ht="25.5" x14ac:dyDescent="0.2">
      <c r="A263" s="78" t="s">
        <v>75</v>
      </c>
      <c r="B263" s="61"/>
      <c r="C263" s="73" t="s">
        <v>39</v>
      </c>
      <c r="D263" s="73" t="s">
        <v>44</v>
      </c>
      <c r="E263" s="54" t="s">
        <v>119</v>
      </c>
      <c r="F263" s="39" t="s">
        <v>76</v>
      </c>
      <c r="G263" s="71">
        <f>20+221.7</f>
        <v>241.7</v>
      </c>
      <c r="H263" s="71">
        <v>20</v>
      </c>
      <c r="I263" s="71">
        <v>20</v>
      </c>
    </row>
    <row r="264" spans="1:9" hidden="1" x14ac:dyDescent="0.2">
      <c r="A264" s="80" t="s">
        <v>60</v>
      </c>
      <c r="B264" s="61"/>
      <c r="C264" s="73" t="s">
        <v>39</v>
      </c>
      <c r="D264" s="73" t="s">
        <v>44</v>
      </c>
      <c r="E264" s="50" t="s">
        <v>85</v>
      </c>
      <c r="F264" s="39"/>
      <c r="G264" s="41"/>
      <c r="H264" s="41"/>
      <c r="I264" s="41"/>
    </row>
    <row r="265" spans="1:9" hidden="1" x14ac:dyDescent="0.2">
      <c r="A265" s="80" t="s">
        <v>149</v>
      </c>
      <c r="B265" s="61"/>
      <c r="C265" s="73" t="s">
        <v>39</v>
      </c>
      <c r="D265" s="73" t="s">
        <v>44</v>
      </c>
      <c r="E265" s="50" t="s">
        <v>86</v>
      </c>
      <c r="F265" s="39"/>
      <c r="G265" s="41"/>
      <c r="H265" s="41"/>
      <c r="I265" s="41"/>
    </row>
    <row r="266" spans="1:9" hidden="1" x14ac:dyDescent="0.2">
      <c r="A266" s="80" t="s">
        <v>149</v>
      </c>
      <c r="B266" s="61"/>
      <c r="C266" s="73" t="s">
        <v>39</v>
      </c>
      <c r="D266" s="73" t="s">
        <v>44</v>
      </c>
      <c r="E266" s="54" t="s">
        <v>102</v>
      </c>
      <c r="F266" s="39"/>
      <c r="G266" s="41"/>
      <c r="H266" s="41"/>
      <c r="I266" s="41"/>
    </row>
    <row r="267" spans="1:9" hidden="1" x14ac:dyDescent="0.2">
      <c r="A267" s="78" t="s">
        <v>10</v>
      </c>
      <c r="B267" s="61"/>
      <c r="C267" s="73" t="s">
        <v>39</v>
      </c>
      <c r="D267" s="73" t="s">
        <v>44</v>
      </c>
      <c r="E267" s="54" t="s">
        <v>187</v>
      </c>
      <c r="F267" s="39"/>
      <c r="G267" s="41"/>
      <c r="H267" s="41"/>
      <c r="I267" s="41"/>
    </row>
    <row r="268" spans="1:9" ht="25.5" hidden="1" x14ac:dyDescent="0.2">
      <c r="A268" s="78" t="s">
        <v>75</v>
      </c>
      <c r="B268" s="61"/>
      <c r="C268" s="73" t="s">
        <v>39</v>
      </c>
      <c r="D268" s="73" t="s">
        <v>44</v>
      </c>
      <c r="E268" s="54" t="s">
        <v>187</v>
      </c>
      <c r="F268" s="42" t="s">
        <v>76</v>
      </c>
      <c r="G268" s="41"/>
      <c r="H268" s="41"/>
      <c r="I268" s="41"/>
    </row>
    <row r="269" spans="1:9" x14ac:dyDescent="0.2">
      <c r="A269" s="75"/>
    </row>
    <row r="270" spans="1:9" x14ac:dyDescent="0.2">
      <c r="A270" s="75"/>
    </row>
    <row r="271" spans="1:9" x14ac:dyDescent="0.2">
      <c r="A271" s="75"/>
    </row>
    <row r="272" spans="1:9" x14ac:dyDescent="0.2">
      <c r="A272" s="75"/>
    </row>
    <row r="273" spans="1:1" x14ac:dyDescent="0.2">
      <c r="A273" s="75"/>
    </row>
    <row r="274" spans="1:1" x14ac:dyDescent="0.2">
      <c r="A274" s="75"/>
    </row>
    <row r="275" spans="1:1" x14ac:dyDescent="0.2">
      <c r="A275" s="75"/>
    </row>
    <row r="276" spans="1:1" x14ac:dyDescent="0.2">
      <c r="A276" s="75"/>
    </row>
    <row r="277" spans="1:1" x14ac:dyDescent="0.2">
      <c r="A277" s="75"/>
    </row>
    <row r="278" spans="1:1" x14ac:dyDescent="0.2">
      <c r="A278" s="75"/>
    </row>
    <row r="279" spans="1:1" x14ac:dyDescent="0.2">
      <c r="A279" s="75"/>
    </row>
    <row r="280" spans="1:1" x14ac:dyDescent="0.2">
      <c r="A280" s="75"/>
    </row>
    <row r="281" spans="1:1" x14ac:dyDescent="0.2">
      <c r="A281" s="75"/>
    </row>
    <row r="282" spans="1:1" x14ac:dyDescent="0.2">
      <c r="A282" s="75"/>
    </row>
    <row r="283" spans="1:1" x14ac:dyDescent="0.2">
      <c r="A283" s="75"/>
    </row>
    <row r="284" spans="1:1" x14ac:dyDescent="0.2">
      <c r="A284" s="75"/>
    </row>
    <row r="285" spans="1:1" x14ac:dyDescent="0.2">
      <c r="A285" s="75"/>
    </row>
    <row r="286" spans="1:1" x14ac:dyDescent="0.2">
      <c r="A286" s="75"/>
    </row>
    <row r="287" spans="1:1" x14ac:dyDescent="0.2">
      <c r="A287" s="75"/>
    </row>
    <row r="288" spans="1:1" x14ac:dyDescent="0.2">
      <c r="A288" s="75"/>
    </row>
    <row r="289" spans="1:1" x14ac:dyDescent="0.2">
      <c r="A289" s="75"/>
    </row>
    <row r="290" spans="1:1" x14ac:dyDescent="0.2">
      <c r="A290" s="75"/>
    </row>
    <row r="291" spans="1:1" x14ac:dyDescent="0.2">
      <c r="A291" s="75"/>
    </row>
    <row r="292" spans="1:1" x14ac:dyDescent="0.2">
      <c r="A292" s="75"/>
    </row>
    <row r="293" spans="1:1" x14ac:dyDescent="0.2">
      <c r="A293" s="75"/>
    </row>
    <row r="294" spans="1:1" x14ac:dyDescent="0.2">
      <c r="A294" s="75"/>
    </row>
    <row r="295" spans="1:1" x14ac:dyDescent="0.2">
      <c r="A295" s="75"/>
    </row>
    <row r="296" spans="1:1" x14ac:dyDescent="0.2">
      <c r="A296" s="75"/>
    </row>
    <row r="297" spans="1:1" x14ac:dyDescent="0.2">
      <c r="A297" s="75"/>
    </row>
    <row r="298" spans="1:1" x14ac:dyDescent="0.2">
      <c r="A298" s="75"/>
    </row>
    <row r="299" spans="1:1" x14ac:dyDescent="0.2">
      <c r="A299" s="75"/>
    </row>
    <row r="300" spans="1:1" x14ac:dyDescent="0.2">
      <c r="A300" s="75"/>
    </row>
    <row r="301" spans="1:1" x14ac:dyDescent="0.2">
      <c r="A301" s="75"/>
    </row>
    <row r="302" spans="1:1" x14ac:dyDescent="0.2">
      <c r="A302" s="75"/>
    </row>
    <row r="303" spans="1:1" x14ac:dyDescent="0.2">
      <c r="A303" s="75"/>
    </row>
    <row r="304" spans="1:1" x14ac:dyDescent="0.2">
      <c r="A304" s="75"/>
    </row>
    <row r="305" spans="1:1" x14ac:dyDescent="0.2">
      <c r="A305" s="75"/>
    </row>
    <row r="306" spans="1:1" x14ac:dyDescent="0.2">
      <c r="A306" s="75"/>
    </row>
    <row r="307" spans="1:1" x14ac:dyDescent="0.2">
      <c r="A307" s="75"/>
    </row>
    <row r="308" spans="1:1" x14ac:dyDescent="0.2">
      <c r="A308" s="75"/>
    </row>
    <row r="309" spans="1:1" x14ac:dyDescent="0.2">
      <c r="A309" s="75"/>
    </row>
    <row r="310" spans="1:1" x14ac:dyDescent="0.2">
      <c r="A310" s="75"/>
    </row>
    <row r="311" spans="1:1" x14ac:dyDescent="0.2">
      <c r="A311" s="75"/>
    </row>
    <row r="312" spans="1:1" x14ac:dyDescent="0.2">
      <c r="A312" s="75"/>
    </row>
    <row r="313" spans="1:1" x14ac:dyDescent="0.2">
      <c r="A313" s="75"/>
    </row>
    <row r="314" spans="1:1" x14ac:dyDescent="0.2">
      <c r="A314" s="75"/>
    </row>
    <row r="315" spans="1:1" x14ac:dyDescent="0.2">
      <c r="A315" s="75"/>
    </row>
    <row r="316" spans="1:1" x14ac:dyDescent="0.2">
      <c r="A316" s="75"/>
    </row>
    <row r="317" spans="1:1" x14ac:dyDescent="0.2">
      <c r="A317" s="75"/>
    </row>
    <row r="318" spans="1:1" x14ac:dyDescent="0.2">
      <c r="A318" s="75"/>
    </row>
    <row r="319" spans="1:1" x14ac:dyDescent="0.2">
      <c r="A319" s="75"/>
    </row>
    <row r="320" spans="1:1" x14ac:dyDescent="0.2">
      <c r="A320" s="75"/>
    </row>
    <row r="321" spans="1:1" x14ac:dyDescent="0.2">
      <c r="A321" s="75"/>
    </row>
    <row r="322" spans="1:1" x14ac:dyDescent="0.2">
      <c r="A322" s="75"/>
    </row>
    <row r="323" spans="1:1" x14ac:dyDescent="0.2">
      <c r="A323" s="75"/>
    </row>
    <row r="324" spans="1:1" x14ac:dyDescent="0.2">
      <c r="A324" s="75"/>
    </row>
    <row r="325" spans="1:1" x14ac:dyDescent="0.2">
      <c r="A325" s="75"/>
    </row>
    <row r="326" spans="1:1" x14ac:dyDescent="0.2">
      <c r="A326" s="75"/>
    </row>
    <row r="327" spans="1:1" x14ac:dyDescent="0.2">
      <c r="A327" s="75"/>
    </row>
    <row r="328" spans="1:1" x14ac:dyDescent="0.2">
      <c r="A328" s="75"/>
    </row>
    <row r="329" spans="1:1" x14ac:dyDescent="0.2">
      <c r="A329" s="75"/>
    </row>
    <row r="330" spans="1:1" x14ac:dyDescent="0.2">
      <c r="A330" s="75"/>
    </row>
    <row r="331" spans="1:1" x14ac:dyDescent="0.2">
      <c r="A331" s="75"/>
    </row>
    <row r="332" spans="1:1" x14ac:dyDescent="0.2">
      <c r="A332" s="75"/>
    </row>
    <row r="333" spans="1:1" x14ac:dyDescent="0.2">
      <c r="A333" s="75"/>
    </row>
    <row r="334" spans="1:1" x14ac:dyDescent="0.2">
      <c r="A334" s="75"/>
    </row>
    <row r="335" spans="1:1" x14ac:dyDescent="0.2">
      <c r="A335" s="75"/>
    </row>
    <row r="336" spans="1:1" x14ac:dyDescent="0.2">
      <c r="A336" s="75"/>
    </row>
    <row r="337" spans="1:1" x14ac:dyDescent="0.2">
      <c r="A337" s="75"/>
    </row>
    <row r="338" spans="1:1" x14ac:dyDescent="0.2">
      <c r="A338" s="75"/>
    </row>
    <row r="339" spans="1:1" x14ac:dyDescent="0.2">
      <c r="A339" s="75"/>
    </row>
    <row r="340" spans="1:1" x14ac:dyDescent="0.2">
      <c r="A340" s="75"/>
    </row>
    <row r="341" spans="1:1" x14ac:dyDescent="0.2">
      <c r="A341" s="75"/>
    </row>
    <row r="342" spans="1:1" x14ac:dyDescent="0.2">
      <c r="A342" s="75"/>
    </row>
    <row r="343" spans="1:1" x14ac:dyDescent="0.2">
      <c r="A343" s="75"/>
    </row>
    <row r="344" spans="1:1" x14ac:dyDescent="0.2">
      <c r="A344" s="75"/>
    </row>
    <row r="345" spans="1:1" x14ac:dyDescent="0.2">
      <c r="A345" s="75"/>
    </row>
    <row r="346" spans="1:1" x14ac:dyDescent="0.2">
      <c r="A346" s="75"/>
    </row>
    <row r="347" spans="1:1" x14ac:dyDescent="0.2">
      <c r="A347" s="75"/>
    </row>
    <row r="348" spans="1:1" x14ac:dyDescent="0.2">
      <c r="A348" s="75"/>
    </row>
    <row r="349" spans="1:1" x14ac:dyDescent="0.2">
      <c r="A349" s="75"/>
    </row>
    <row r="350" spans="1:1" x14ac:dyDescent="0.2">
      <c r="A350" s="75"/>
    </row>
    <row r="351" spans="1:1" x14ac:dyDescent="0.2">
      <c r="A351" s="75"/>
    </row>
    <row r="352" spans="1:1" x14ac:dyDescent="0.2">
      <c r="A352" s="75"/>
    </row>
    <row r="353" spans="1:1" x14ac:dyDescent="0.2">
      <c r="A353" s="75"/>
    </row>
    <row r="354" spans="1:1" x14ac:dyDescent="0.2">
      <c r="A354" s="75"/>
    </row>
    <row r="355" spans="1:1" x14ac:dyDescent="0.2">
      <c r="A355" s="75"/>
    </row>
    <row r="356" spans="1:1" x14ac:dyDescent="0.2">
      <c r="A356" s="75"/>
    </row>
    <row r="357" spans="1:1" x14ac:dyDescent="0.2">
      <c r="A357" s="75"/>
    </row>
    <row r="358" spans="1:1" x14ac:dyDescent="0.2">
      <c r="A358" s="75"/>
    </row>
    <row r="359" spans="1:1" x14ac:dyDescent="0.2">
      <c r="A359" s="75"/>
    </row>
  </sheetData>
  <mergeCells count="3">
    <mergeCell ref="A7:G7"/>
    <mergeCell ref="A6:G6"/>
    <mergeCell ref="J21:O21"/>
  </mergeCells>
  <phoneticPr fontId="0" type="noConversion"/>
  <pageMargins left="0.74803149606299213" right="0.19685039370078741" top="0.62992125984251968" bottom="0.62992125984251968" header="0.51181102362204722" footer="0.51181102362204722"/>
  <pageSetup paperSize="9" scale="75" fitToHeight="0" orientation="portrait" blackAndWhite="1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8"/>
  <sheetViews>
    <sheetView zoomScaleNormal="100" workbookViewId="0">
      <selection sqref="A1:I280"/>
    </sheetView>
  </sheetViews>
  <sheetFormatPr defaultRowHeight="12.75" x14ac:dyDescent="0.2"/>
  <cols>
    <col min="1" max="1" width="56.5703125" style="1" customWidth="1"/>
    <col min="2" max="2" width="5.42578125" style="1" hidden="1" customWidth="1"/>
    <col min="3" max="3" width="15.28515625" style="165" customWidth="1"/>
    <col min="4" max="4" width="5.85546875" style="1" customWidth="1"/>
    <col min="5" max="5" width="5.5703125" style="1" customWidth="1"/>
    <col min="6" max="6" width="4.5703125" style="1" customWidth="1"/>
    <col min="7" max="7" width="11.42578125" style="1" customWidth="1"/>
    <col min="8" max="8" width="11.140625" style="16" customWidth="1"/>
    <col min="9" max="9" width="9.5703125" style="1" bestFit="1" customWidth="1"/>
    <col min="10" max="11" width="9" style="1" customWidth="1"/>
    <col min="12" max="12" width="11.140625" style="1" customWidth="1"/>
    <col min="13" max="16384" width="9.140625" style="1"/>
  </cols>
  <sheetData>
    <row r="1" spans="1:12" x14ac:dyDescent="0.2">
      <c r="I1" s="17" t="s">
        <v>214</v>
      </c>
      <c r="J1" s="20"/>
      <c r="K1" s="20"/>
      <c r="L1" s="20"/>
    </row>
    <row r="2" spans="1:12" x14ac:dyDescent="0.2">
      <c r="I2" s="18" t="s">
        <v>152</v>
      </c>
      <c r="J2" s="21"/>
      <c r="K2" s="21"/>
      <c r="L2" s="21"/>
    </row>
    <row r="3" spans="1:12" x14ac:dyDescent="0.2">
      <c r="I3" s="18" t="s">
        <v>153</v>
      </c>
      <c r="J3" s="21"/>
      <c r="K3" s="21"/>
      <c r="L3" s="21"/>
    </row>
    <row r="4" spans="1:12" x14ac:dyDescent="0.2">
      <c r="I4" s="18" t="s">
        <v>154</v>
      </c>
      <c r="J4" s="21"/>
      <c r="K4" s="21"/>
      <c r="L4" s="21"/>
    </row>
    <row r="5" spans="1:12" x14ac:dyDescent="0.2">
      <c r="I5" s="18" t="s">
        <v>312</v>
      </c>
      <c r="J5" s="88"/>
      <c r="K5" s="88"/>
      <c r="L5" s="21"/>
    </row>
    <row r="6" spans="1:12" ht="75" customHeight="1" x14ac:dyDescent="0.25">
      <c r="A6" s="217" t="s">
        <v>283</v>
      </c>
      <c r="B6" s="217"/>
      <c r="C6" s="217"/>
      <c r="D6" s="217"/>
      <c r="E6" s="217"/>
      <c r="F6" s="217"/>
      <c r="G6" s="217"/>
      <c r="H6" s="217"/>
      <c r="I6" s="217"/>
    </row>
    <row r="7" spans="1:12" x14ac:dyDescent="0.2">
      <c r="I7" s="22" t="s">
        <v>0</v>
      </c>
    </row>
    <row r="9" spans="1:12" x14ac:dyDescent="0.2">
      <c r="A9" s="23" t="s">
        <v>1</v>
      </c>
      <c r="B9" s="23" t="s">
        <v>48</v>
      </c>
      <c r="C9" s="144" t="s">
        <v>2</v>
      </c>
      <c r="D9" s="23" t="s">
        <v>3</v>
      </c>
      <c r="E9" s="23" t="s">
        <v>4</v>
      </c>
      <c r="F9" s="24" t="s">
        <v>5</v>
      </c>
      <c r="G9" s="25">
        <v>2021</v>
      </c>
      <c r="H9" s="25">
        <v>2022</v>
      </c>
      <c r="I9" s="25">
        <v>2023</v>
      </c>
      <c r="J9" s="100"/>
      <c r="K9" s="100"/>
      <c r="L9" s="100"/>
    </row>
    <row r="10" spans="1:12" x14ac:dyDescent="0.2">
      <c r="A10" s="26"/>
      <c r="B10" s="26"/>
      <c r="C10" s="145"/>
      <c r="D10" s="26"/>
      <c r="E10" s="26"/>
      <c r="F10" s="27"/>
      <c r="G10" s="25" t="s">
        <v>6</v>
      </c>
      <c r="H10" s="25" t="s">
        <v>6</v>
      </c>
      <c r="I10" s="25" t="s">
        <v>6</v>
      </c>
      <c r="J10" s="100"/>
      <c r="K10" s="100"/>
      <c r="L10" s="100"/>
    </row>
    <row r="11" spans="1:12" ht="15" x14ac:dyDescent="0.25">
      <c r="A11" s="77" t="s">
        <v>229</v>
      </c>
      <c r="B11" s="113">
        <v>911</v>
      </c>
      <c r="C11" s="146" t="s">
        <v>15</v>
      </c>
      <c r="D11" s="143"/>
      <c r="E11" s="143"/>
      <c r="F11" s="143" t="s">
        <v>15</v>
      </c>
      <c r="G11" s="108">
        <f>G27+G20++G78+G84+G152+G274+G243+G211+G129+G134+G59+G281+G252+G226+G238+G139+G232+G218+G267</f>
        <v>65302.1</v>
      </c>
      <c r="H11" s="108">
        <f>H27+H20++H78+H84+H152+H274+H243+H211+H129+H134+H59+H281+H252+H226-0.02+H14</f>
        <v>39175.095040000007</v>
      </c>
      <c r="I11" s="108">
        <f>I27+I20++I78+I84+I152+I274+I243+I211+I129+I134+I59+I281+I252+I226</f>
        <v>36558.575039999996</v>
      </c>
      <c r="J11" s="31"/>
      <c r="K11" s="31"/>
      <c r="L11" s="31"/>
    </row>
    <row r="12" spans="1:12" ht="15" x14ac:dyDescent="0.25">
      <c r="A12" s="76" t="s">
        <v>221</v>
      </c>
      <c r="B12" s="113"/>
      <c r="C12" s="146"/>
      <c r="D12" s="143"/>
      <c r="E12" s="143"/>
      <c r="F12" s="143"/>
      <c r="G12" s="108">
        <f>G20+G27+G59+G84+G129+G134+G139</f>
        <v>41337.700000000004</v>
      </c>
      <c r="H12" s="108">
        <f>H20+H27+H59+H84+H129+H134+0.01+H14</f>
        <v>23021.055039999999</v>
      </c>
      <c r="I12" s="108">
        <f>I20+I27+I59+I84+I129+I134</f>
        <v>20337.34504</v>
      </c>
      <c r="J12" s="91"/>
      <c r="K12" s="91"/>
      <c r="L12" s="91"/>
    </row>
    <row r="13" spans="1:12" ht="15" x14ac:dyDescent="0.25">
      <c r="A13" s="76"/>
      <c r="B13" s="113"/>
      <c r="C13" s="146"/>
      <c r="D13" s="143"/>
      <c r="E13" s="143"/>
      <c r="F13" s="143"/>
      <c r="G13" s="108"/>
      <c r="H13" s="108"/>
      <c r="I13" s="108"/>
      <c r="J13" s="91"/>
      <c r="K13" s="100"/>
      <c r="L13" s="100"/>
    </row>
    <row r="14" spans="1:12" ht="38.25" x14ac:dyDescent="0.2">
      <c r="A14" s="76" t="s">
        <v>296</v>
      </c>
      <c r="B14" s="124"/>
      <c r="C14" s="124" t="s">
        <v>297</v>
      </c>
      <c r="D14" s="117">
        <v>10</v>
      </c>
      <c r="E14" s="118" t="s">
        <v>37</v>
      </c>
      <c r="F14" s="124"/>
      <c r="G14" s="178">
        <f t="shared" ref="G14:H18" si="0">G15</f>
        <v>0</v>
      </c>
      <c r="H14" s="178">
        <f t="shared" si="0"/>
        <v>1350.3</v>
      </c>
      <c r="I14" s="179"/>
      <c r="J14" s="91"/>
      <c r="K14" s="100"/>
      <c r="L14" s="100"/>
    </row>
    <row r="15" spans="1:12" x14ac:dyDescent="0.2">
      <c r="A15" s="78" t="s">
        <v>295</v>
      </c>
      <c r="B15" s="124"/>
      <c r="C15" s="124" t="s">
        <v>297</v>
      </c>
      <c r="D15" s="117">
        <v>10</v>
      </c>
      <c r="E15" s="118" t="s">
        <v>37</v>
      </c>
      <c r="F15" s="124"/>
      <c r="G15" s="177">
        <f t="shared" si="0"/>
        <v>0</v>
      </c>
      <c r="H15" s="177">
        <f t="shared" si="0"/>
        <v>1350.3</v>
      </c>
      <c r="I15" s="124"/>
      <c r="J15" s="91"/>
      <c r="K15" s="100"/>
      <c r="L15" s="100"/>
    </row>
    <row r="16" spans="1:12" x14ac:dyDescent="0.2">
      <c r="A16" s="124" t="s">
        <v>298</v>
      </c>
      <c r="B16" s="124"/>
      <c r="C16" s="124" t="s">
        <v>299</v>
      </c>
      <c r="D16" s="117">
        <v>10</v>
      </c>
      <c r="E16" s="118" t="s">
        <v>37</v>
      </c>
      <c r="F16" s="124"/>
      <c r="G16" s="177">
        <f t="shared" si="0"/>
        <v>0</v>
      </c>
      <c r="H16" s="177">
        <f t="shared" si="0"/>
        <v>1350.3</v>
      </c>
      <c r="I16" s="124"/>
      <c r="J16" s="91"/>
      <c r="K16" s="100"/>
      <c r="L16" s="100"/>
    </row>
    <row r="17" spans="1:12" x14ac:dyDescent="0.2">
      <c r="A17" s="124" t="s">
        <v>298</v>
      </c>
      <c r="B17" s="124"/>
      <c r="C17" s="124" t="s">
        <v>300</v>
      </c>
      <c r="D17" s="117">
        <v>10</v>
      </c>
      <c r="E17" s="118" t="s">
        <v>37</v>
      </c>
      <c r="F17" s="124"/>
      <c r="G17" s="177">
        <f t="shared" si="0"/>
        <v>0</v>
      </c>
      <c r="H17" s="177">
        <f t="shared" si="0"/>
        <v>1350.3</v>
      </c>
      <c r="I17" s="124"/>
      <c r="J17" s="91"/>
      <c r="K17" s="100"/>
      <c r="L17" s="100"/>
    </row>
    <row r="18" spans="1:12" x14ac:dyDescent="0.2">
      <c r="A18" s="124" t="s">
        <v>301</v>
      </c>
      <c r="B18" s="124"/>
      <c r="C18" s="124" t="s">
        <v>302</v>
      </c>
      <c r="D18" s="117">
        <v>10</v>
      </c>
      <c r="E18" s="118" t="s">
        <v>37</v>
      </c>
      <c r="F18" s="124"/>
      <c r="G18" s="177">
        <f t="shared" si="0"/>
        <v>0</v>
      </c>
      <c r="H18" s="177">
        <f t="shared" si="0"/>
        <v>1350.3</v>
      </c>
      <c r="I18" s="124"/>
      <c r="J18" s="91"/>
      <c r="K18" s="100"/>
      <c r="L18" s="100"/>
    </row>
    <row r="19" spans="1:12" x14ac:dyDescent="0.2">
      <c r="A19" s="78" t="s">
        <v>303</v>
      </c>
      <c r="B19" s="124"/>
      <c r="C19" s="124" t="s">
        <v>302</v>
      </c>
      <c r="D19" s="117">
        <v>10</v>
      </c>
      <c r="E19" s="118" t="s">
        <v>37</v>
      </c>
      <c r="F19" s="124">
        <v>262</v>
      </c>
      <c r="G19" s="177">
        <v>0</v>
      </c>
      <c r="H19" s="110">
        <v>1350.3</v>
      </c>
      <c r="I19" s="124"/>
      <c r="J19" s="91"/>
      <c r="K19" s="100"/>
      <c r="L19" s="100"/>
    </row>
    <row r="20" spans="1:12" ht="47.25" customHeight="1" x14ac:dyDescent="0.2">
      <c r="A20" s="83" t="s">
        <v>98</v>
      </c>
      <c r="B20" s="106"/>
      <c r="C20" s="157" t="s">
        <v>99</v>
      </c>
      <c r="D20" s="107"/>
      <c r="E20" s="107"/>
      <c r="F20" s="107"/>
      <c r="G20" s="108">
        <f t="shared" ref="G20:I25" si="1">G21</f>
        <v>278.2</v>
      </c>
      <c r="H20" s="108">
        <f t="shared" si="1"/>
        <v>80.400000000000006</v>
      </c>
      <c r="I20" s="108">
        <f t="shared" si="1"/>
        <v>82.5</v>
      </c>
      <c r="J20" s="91"/>
      <c r="K20" s="100"/>
      <c r="L20" s="100"/>
    </row>
    <row r="21" spans="1:12" ht="15" x14ac:dyDescent="0.2">
      <c r="A21" s="76" t="s">
        <v>31</v>
      </c>
      <c r="B21" s="95">
        <v>911</v>
      </c>
      <c r="C21" s="148"/>
      <c r="D21" s="107" t="s">
        <v>37</v>
      </c>
      <c r="E21" s="107" t="s">
        <v>36</v>
      </c>
      <c r="F21" s="107"/>
      <c r="G21" s="96">
        <f t="shared" si="1"/>
        <v>278.2</v>
      </c>
      <c r="H21" s="96">
        <f t="shared" si="1"/>
        <v>80.400000000000006</v>
      </c>
      <c r="I21" s="96">
        <f t="shared" si="1"/>
        <v>82.5</v>
      </c>
      <c r="J21" s="91"/>
      <c r="K21" s="91"/>
      <c r="L21" s="91"/>
    </row>
    <row r="22" spans="1:12" ht="27.75" customHeight="1" x14ac:dyDescent="0.2">
      <c r="A22" s="78" t="s">
        <v>30</v>
      </c>
      <c r="B22" s="78"/>
      <c r="C22" s="149"/>
      <c r="D22" s="109" t="s">
        <v>37</v>
      </c>
      <c r="E22" s="109" t="s">
        <v>42</v>
      </c>
      <c r="F22" s="109"/>
      <c r="G22" s="110">
        <f t="shared" si="1"/>
        <v>278.2</v>
      </c>
      <c r="H22" s="110">
        <f t="shared" si="1"/>
        <v>80.400000000000006</v>
      </c>
      <c r="I22" s="110">
        <f t="shared" si="1"/>
        <v>82.5</v>
      </c>
      <c r="J22" s="31"/>
    </row>
    <row r="23" spans="1:12" ht="30" customHeight="1" x14ac:dyDescent="0.2">
      <c r="A23" s="80" t="s">
        <v>196</v>
      </c>
      <c r="B23" s="111"/>
      <c r="C23" s="150" t="s">
        <v>100</v>
      </c>
      <c r="D23" s="109" t="s">
        <v>37</v>
      </c>
      <c r="E23" s="109" t="s">
        <v>42</v>
      </c>
      <c r="F23" s="109"/>
      <c r="G23" s="110">
        <f t="shared" si="1"/>
        <v>278.2</v>
      </c>
      <c r="H23" s="110">
        <f t="shared" si="1"/>
        <v>80.400000000000006</v>
      </c>
      <c r="I23" s="110">
        <f t="shared" si="1"/>
        <v>82.5</v>
      </c>
      <c r="J23" s="31"/>
    </row>
    <row r="24" spans="1:12" ht="51" x14ac:dyDescent="0.2">
      <c r="A24" s="80" t="s">
        <v>174</v>
      </c>
      <c r="B24" s="78"/>
      <c r="C24" s="150" t="s">
        <v>101</v>
      </c>
      <c r="D24" s="109" t="s">
        <v>37</v>
      </c>
      <c r="E24" s="109" t="s">
        <v>42</v>
      </c>
      <c r="F24" s="109"/>
      <c r="G24" s="110">
        <f t="shared" si="1"/>
        <v>278.2</v>
      </c>
      <c r="H24" s="110">
        <f t="shared" si="1"/>
        <v>80.400000000000006</v>
      </c>
      <c r="I24" s="110">
        <f t="shared" si="1"/>
        <v>82.5</v>
      </c>
      <c r="J24" s="31"/>
    </row>
    <row r="25" spans="1:12" x14ac:dyDescent="0.2">
      <c r="A25" s="80" t="s">
        <v>157</v>
      </c>
      <c r="B25" s="78"/>
      <c r="C25" s="150" t="s">
        <v>128</v>
      </c>
      <c r="D25" s="109" t="s">
        <v>37</v>
      </c>
      <c r="E25" s="109" t="s">
        <v>42</v>
      </c>
      <c r="F25" s="109"/>
      <c r="G25" s="110">
        <f t="shared" si="1"/>
        <v>278.2</v>
      </c>
      <c r="H25" s="110">
        <f t="shared" si="1"/>
        <v>80.400000000000006</v>
      </c>
      <c r="I25" s="110">
        <f t="shared" si="1"/>
        <v>82.5</v>
      </c>
      <c r="J25" s="31"/>
    </row>
    <row r="26" spans="1:12" ht="25.5" x14ac:dyDescent="0.2">
      <c r="A26" s="78" t="s">
        <v>75</v>
      </c>
      <c r="B26" s="78"/>
      <c r="C26" s="150" t="s">
        <v>128</v>
      </c>
      <c r="D26" s="109" t="s">
        <v>37</v>
      </c>
      <c r="E26" s="109" t="s">
        <v>42</v>
      </c>
      <c r="F26" s="109" t="s">
        <v>76</v>
      </c>
      <c r="G26" s="110">
        <f>'6'!G92</f>
        <v>278.2</v>
      </c>
      <c r="H26" s="110">
        <f>'6'!H92</f>
        <v>80.400000000000006</v>
      </c>
      <c r="I26" s="110">
        <f>'6'!I92</f>
        <v>82.5</v>
      </c>
      <c r="J26" s="31"/>
    </row>
    <row r="27" spans="1:12" ht="25.5" x14ac:dyDescent="0.2">
      <c r="A27" s="83" t="s">
        <v>110</v>
      </c>
      <c r="B27" s="113"/>
      <c r="C27" s="157" t="s">
        <v>106</v>
      </c>
      <c r="D27" s="113"/>
      <c r="E27" s="113"/>
      <c r="F27" s="113"/>
      <c r="G27" s="108">
        <f>G28+G33+G53</f>
        <v>10804.5</v>
      </c>
      <c r="H27" s="108">
        <f>H28+H33+H53</f>
        <v>9163.6200000000008</v>
      </c>
      <c r="I27" s="108">
        <f>I28+I33+I53</f>
        <v>9163.6200000000008</v>
      </c>
      <c r="J27" s="31"/>
    </row>
    <row r="28" spans="1:12" ht="10.5" hidden="1" customHeight="1" x14ac:dyDescent="0.2">
      <c r="A28" s="76"/>
      <c r="B28" s="78"/>
      <c r="C28" s="150"/>
      <c r="D28" s="94"/>
      <c r="E28" s="94"/>
      <c r="F28" s="109"/>
      <c r="G28" s="110"/>
      <c r="H28" s="110"/>
      <c r="I28" s="110"/>
      <c r="J28" s="31"/>
      <c r="K28" s="31"/>
      <c r="L28" s="31"/>
    </row>
    <row r="29" spans="1:12" ht="15" hidden="1" customHeight="1" x14ac:dyDescent="0.25">
      <c r="A29" s="103"/>
      <c r="B29" s="78"/>
      <c r="C29" s="150"/>
      <c r="D29" s="109"/>
      <c r="E29" s="109"/>
      <c r="F29" s="114"/>
      <c r="G29" s="110"/>
      <c r="H29" s="110"/>
      <c r="I29" s="110"/>
      <c r="J29" s="31"/>
    </row>
    <row r="30" spans="1:12" hidden="1" x14ac:dyDescent="0.2">
      <c r="A30" s="80"/>
      <c r="B30" s="78"/>
      <c r="C30" s="150"/>
      <c r="D30" s="109"/>
      <c r="E30" s="109"/>
      <c r="F30" s="114"/>
      <c r="G30" s="110"/>
      <c r="H30" s="110"/>
      <c r="I30" s="110"/>
      <c r="J30" s="31"/>
    </row>
    <row r="31" spans="1:12" hidden="1" x14ac:dyDescent="0.2">
      <c r="A31" s="78"/>
      <c r="B31" s="78"/>
      <c r="C31" s="150"/>
      <c r="D31" s="109"/>
      <c r="E31" s="109"/>
      <c r="F31" s="114"/>
      <c r="G31" s="110"/>
      <c r="H31" s="110"/>
      <c r="I31" s="110"/>
      <c r="J31" s="31"/>
    </row>
    <row r="32" spans="1:12" hidden="1" x14ac:dyDescent="0.2">
      <c r="A32" s="79"/>
      <c r="B32" s="78"/>
      <c r="C32" s="151"/>
      <c r="D32" s="109"/>
      <c r="E32" s="109"/>
      <c r="F32" s="112"/>
      <c r="G32" s="110"/>
      <c r="H32" s="110"/>
      <c r="I32" s="110"/>
      <c r="J32" s="31"/>
    </row>
    <row r="33" spans="1:13" x14ac:dyDescent="0.2">
      <c r="A33" s="76" t="s">
        <v>14</v>
      </c>
      <c r="B33" s="95">
        <v>911</v>
      </c>
      <c r="C33" s="152"/>
      <c r="D33" s="94" t="s">
        <v>45</v>
      </c>
      <c r="E33" s="94" t="s">
        <v>36</v>
      </c>
      <c r="F33" s="95" t="s">
        <v>15</v>
      </c>
      <c r="G33" s="96">
        <f>G34+G43</f>
        <v>10562.8</v>
      </c>
      <c r="H33" s="96">
        <f>H34+H43</f>
        <v>9143.6200000000008</v>
      </c>
      <c r="I33" s="96">
        <f>I34+I43</f>
        <v>9143.6200000000008</v>
      </c>
      <c r="J33" s="31"/>
    </row>
    <row r="34" spans="1:13" x14ac:dyDescent="0.2">
      <c r="A34" s="76" t="s">
        <v>12</v>
      </c>
      <c r="B34" s="76"/>
      <c r="C34" s="152"/>
      <c r="D34" s="94" t="s">
        <v>45</v>
      </c>
      <c r="E34" s="94" t="s">
        <v>35</v>
      </c>
      <c r="F34" s="95" t="s">
        <v>15</v>
      </c>
      <c r="G34" s="96">
        <f t="shared" ref="G34:I35" si="2">G35</f>
        <v>9817.2999999999993</v>
      </c>
      <c r="H34" s="96">
        <f t="shared" si="2"/>
        <v>8398.1200000000008</v>
      </c>
      <c r="I34" s="96">
        <f t="shared" si="2"/>
        <v>8398.1200000000008</v>
      </c>
      <c r="J34" s="31"/>
      <c r="K34" s="31"/>
      <c r="L34" s="31"/>
      <c r="M34" s="31"/>
    </row>
    <row r="35" spans="1:13" ht="27" x14ac:dyDescent="0.2">
      <c r="A35" s="104" t="s">
        <v>280</v>
      </c>
      <c r="B35" s="78"/>
      <c r="C35" s="150" t="s">
        <v>107</v>
      </c>
      <c r="D35" s="109" t="s">
        <v>45</v>
      </c>
      <c r="E35" s="109" t="s">
        <v>35</v>
      </c>
      <c r="F35" s="114" t="s">
        <v>15</v>
      </c>
      <c r="G35" s="110">
        <f t="shared" si="2"/>
        <v>9817.2999999999993</v>
      </c>
      <c r="H35" s="110">
        <f t="shared" si="2"/>
        <v>8398.1200000000008</v>
      </c>
      <c r="I35" s="110">
        <f t="shared" si="2"/>
        <v>8398.1200000000008</v>
      </c>
    </row>
    <row r="36" spans="1:13" ht="25.5" x14ac:dyDescent="0.2">
      <c r="A36" s="80" t="s">
        <v>281</v>
      </c>
      <c r="B36" s="78"/>
      <c r="C36" s="150" t="s">
        <v>108</v>
      </c>
      <c r="D36" s="109" t="s">
        <v>45</v>
      </c>
      <c r="E36" s="109" t="s">
        <v>35</v>
      </c>
      <c r="F36" s="114"/>
      <c r="G36" s="110">
        <f>G37</f>
        <v>9817.2999999999993</v>
      </c>
      <c r="H36" s="110">
        <f>H37+H39</f>
        <v>8398.1200000000008</v>
      </c>
      <c r="I36" s="110">
        <f>I37+I39</f>
        <v>8398.1200000000008</v>
      </c>
      <c r="J36" s="31"/>
    </row>
    <row r="37" spans="1:13" x14ac:dyDescent="0.2">
      <c r="A37" s="80" t="s">
        <v>282</v>
      </c>
      <c r="B37" s="78"/>
      <c r="C37" s="153" t="s">
        <v>109</v>
      </c>
      <c r="D37" s="109" t="s">
        <v>45</v>
      </c>
      <c r="E37" s="109" t="s">
        <v>35</v>
      </c>
      <c r="F37" s="114"/>
      <c r="G37" s="110">
        <f>G38+G40+G41+G39</f>
        <v>9817.2999999999993</v>
      </c>
      <c r="H37" s="110">
        <f>H38+H40</f>
        <v>6018.6</v>
      </c>
      <c r="I37" s="110">
        <f>I38+I40</f>
        <v>6018.6</v>
      </c>
      <c r="J37" s="31"/>
    </row>
    <row r="38" spans="1:13" x14ac:dyDescent="0.2">
      <c r="A38" s="79" t="s">
        <v>127</v>
      </c>
      <c r="B38" s="78"/>
      <c r="C38" s="153" t="s">
        <v>109</v>
      </c>
      <c r="D38" s="109" t="s">
        <v>45</v>
      </c>
      <c r="E38" s="109" t="s">
        <v>35</v>
      </c>
      <c r="F38" s="112">
        <v>110</v>
      </c>
      <c r="G38" s="110">
        <f>'6'!G219</f>
        <v>2545.1999999999998</v>
      </c>
      <c r="H38" s="110">
        <f>'6'!H219</f>
        <v>2545.1999999999998</v>
      </c>
      <c r="I38" s="110">
        <f>'6'!I219</f>
        <v>2545.1999999999998</v>
      </c>
      <c r="J38" s="31"/>
    </row>
    <row r="39" spans="1:13" x14ac:dyDescent="0.2">
      <c r="A39" s="79" t="s">
        <v>127</v>
      </c>
      <c r="B39" s="78"/>
      <c r="C39" s="153" t="s">
        <v>181</v>
      </c>
      <c r="D39" s="109" t="s">
        <v>45</v>
      </c>
      <c r="E39" s="109" t="s">
        <v>35</v>
      </c>
      <c r="F39" s="112">
        <v>110</v>
      </c>
      <c r="G39" s="110">
        <f>'6'!G220</f>
        <v>2379.6</v>
      </c>
      <c r="H39" s="110">
        <f>'6'!H220</f>
        <v>2379.52</v>
      </c>
      <c r="I39" s="110">
        <f>'6'!I220</f>
        <v>2379.52</v>
      </c>
      <c r="J39" s="31"/>
    </row>
    <row r="40" spans="1:13" ht="25.5" x14ac:dyDescent="0.2">
      <c r="A40" s="78" t="s">
        <v>75</v>
      </c>
      <c r="B40" s="78"/>
      <c r="C40" s="153" t="s">
        <v>109</v>
      </c>
      <c r="D40" s="109" t="s">
        <v>45</v>
      </c>
      <c r="E40" s="109" t="s">
        <v>35</v>
      </c>
      <c r="F40" s="109" t="s">
        <v>76</v>
      </c>
      <c r="G40" s="110">
        <f>'6'!G221</f>
        <v>4822.5</v>
      </c>
      <c r="H40" s="110">
        <f>'6'!H221</f>
        <v>3473.4</v>
      </c>
      <c r="I40" s="110">
        <f>'6'!I221</f>
        <v>3473.4</v>
      </c>
      <c r="J40" s="31"/>
    </row>
    <row r="41" spans="1:13" x14ac:dyDescent="0.2">
      <c r="A41" s="81" t="s">
        <v>74</v>
      </c>
      <c r="B41" s="78"/>
      <c r="C41" s="153" t="s">
        <v>109</v>
      </c>
      <c r="D41" s="109" t="s">
        <v>45</v>
      </c>
      <c r="E41" s="109" t="s">
        <v>35</v>
      </c>
      <c r="F41" s="109" t="s">
        <v>184</v>
      </c>
      <c r="G41" s="110">
        <f>'6'!G222</f>
        <v>70</v>
      </c>
      <c r="H41" s="110"/>
      <c r="I41" s="110"/>
      <c r="J41" s="31"/>
    </row>
    <row r="42" spans="1:13" ht="25.5" hidden="1" x14ac:dyDescent="0.2">
      <c r="A42" s="78" t="s">
        <v>75</v>
      </c>
      <c r="B42" s="78"/>
      <c r="C42" s="150" t="s">
        <v>234</v>
      </c>
      <c r="D42" s="109" t="s">
        <v>45</v>
      </c>
      <c r="E42" s="109" t="s">
        <v>35</v>
      </c>
      <c r="F42" s="109" t="s">
        <v>76</v>
      </c>
      <c r="G42" s="110"/>
      <c r="H42" s="110"/>
      <c r="I42" s="110"/>
      <c r="J42" s="31"/>
    </row>
    <row r="43" spans="1:13" s="85" customFormat="1" ht="25.5" x14ac:dyDescent="0.2">
      <c r="A43" s="83" t="s">
        <v>111</v>
      </c>
      <c r="B43" s="76"/>
      <c r="C43" s="152"/>
      <c r="D43" s="94" t="s">
        <v>45</v>
      </c>
      <c r="E43" s="94" t="s">
        <v>38</v>
      </c>
      <c r="F43" s="95" t="s">
        <v>15</v>
      </c>
      <c r="G43" s="96">
        <f>G44+G48</f>
        <v>745.5</v>
      </c>
      <c r="H43" s="96">
        <f>H44+H48</f>
        <v>745.5</v>
      </c>
      <c r="I43" s="96">
        <f>I44+I48</f>
        <v>745.5</v>
      </c>
      <c r="J43" s="86"/>
      <c r="K43" s="86"/>
      <c r="L43" s="86"/>
    </row>
    <row r="44" spans="1:13" ht="54" x14ac:dyDescent="0.25">
      <c r="A44" s="103" t="s">
        <v>125</v>
      </c>
      <c r="B44" s="116"/>
      <c r="C44" s="150" t="s">
        <v>122</v>
      </c>
      <c r="D44" s="109" t="s">
        <v>45</v>
      </c>
      <c r="E44" s="109" t="s">
        <v>38</v>
      </c>
      <c r="F44" s="114" t="s">
        <v>15</v>
      </c>
      <c r="G44" s="110">
        <f t="shared" ref="G44:I46" si="3">G45</f>
        <v>55</v>
      </c>
      <c r="H44" s="110">
        <f t="shared" si="3"/>
        <v>55</v>
      </c>
      <c r="I44" s="110">
        <f t="shared" si="3"/>
        <v>55</v>
      </c>
      <c r="J44" s="31"/>
    </row>
    <row r="45" spans="1:13" x14ac:dyDescent="0.2">
      <c r="A45" s="81" t="s">
        <v>115</v>
      </c>
      <c r="B45" s="78"/>
      <c r="C45" s="150" t="s">
        <v>123</v>
      </c>
      <c r="D45" s="109" t="s">
        <v>45</v>
      </c>
      <c r="E45" s="109" t="s">
        <v>38</v>
      </c>
      <c r="F45" s="114" t="s">
        <v>15</v>
      </c>
      <c r="G45" s="110">
        <f t="shared" si="3"/>
        <v>55</v>
      </c>
      <c r="H45" s="110">
        <f t="shared" si="3"/>
        <v>55</v>
      </c>
      <c r="I45" s="110">
        <f t="shared" si="3"/>
        <v>55</v>
      </c>
      <c r="J45" s="31"/>
    </row>
    <row r="46" spans="1:13" x14ac:dyDescent="0.2">
      <c r="A46" s="80" t="s">
        <v>71</v>
      </c>
      <c r="B46" s="78"/>
      <c r="C46" s="150" t="s">
        <v>124</v>
      </c>
      <c r="D46" s="109" t="s">
        <v>45</v>
      </c>
      <c r="E46" s="109" t="s">
        <v>38</v>
      </c>
      <c r="F46" s="114"/>
      <c r="G46" s="110">
        <f t="shared" si="3"/>
        <v>55</v>
      </c>
      <c r="H46" s="110">
        <f t="shared" si="3"/>
        <v>55</v>
      </c>
      <c r="I46" s="110">
        <f t="shared" si="3"/>
        <v>55</v>
      </c>
      <c r="J46" s="31"/>
    </row>
    <row r="47" spans="1:13" ht="25.5" x14ac:dyDescent="0.2">
      <c r="A47" s="78" t="s">
        <v>75</v>
      </c>
      <c r="B47" s="78"/>
      <c r="C47" s="150" t="s">
        <v>124</v>
      </c>
      <c r="D47" s="109" t="s">
        <v>45</v>
      </c>
      <c r="E47" s="109" t="s">
        <v>38</v>
      </c>
      <c r="F47" s="109" t="s">
        <v>76</v>
      </c>
      <c r="G47" s="110">
        <f>'6'!G233</f>
        <v>55</v>
      </c>
      <c r="H47" s="110">
        <f>'6'!H233</f>
        <v>55</v>
      </c>
      <c r="I47" s="110">
        <f>'6'!I233</f>
        <v>55</v>
      </c>
      <c r="J47" s="31"/>
    </row>
    <row r="48" spans="1:13" ht="54" x14ac:dyDescent="0.25">
      <c r="A48" s="103" t="s">
        <v>173</v>
      </c>
      <c r="B48" s="116"/>
      <c r="C48" s="150" t="s">
        <v>112</v>
      </c>
      <c r="D48" s="109" t="s">
        <v>45</v>
      </c>
      <c r="E48" s="109" t="s">
        <v>38</v>
      </c>
      <c r="F48" s="114" t="s">
        <v>15</v>
      </c>
      <c r="G48" s="110">
        <f t="shared" ref="G48:I49" si="4">G49</f>
        <v>690.5</v>
      </c>
      <c r="H48" s="110">
        <f t="shared" si="4"/>
        <v>690.5</v>
      </c>
      <c r="I48" s="110">
        <f t="shared" si="4"/>
        <v>690.5</v>
      </c>
      <c r="J48" s="31"/>
    </row>
    <row r="49" spans="1:10" x14ac:dyDescent="0.2">
      <c r="A49" s="80" t="s">
        <v>115</v>
      </c>
      <c r="B49" s="78"/>
      <c r="C49" s="150" t="s">
        <v>113</v>
      </c>
      <c r="D49" s="109" t="s">
        <v>45</v>
      </c>
      <c r="E49" s="109" t="s">
        <v>38</v>
      </c>
      <c r="F49" s="114" t="s">
        <v>15</v>
      </c>
      <c r="G49" s="110">
        <f t="shared" si="4"/>
        <v>690.5</v>
      </c>
      <c r="H49" s="110">
        <f t="shared" si="4"/>
        <v>690.5</v>
      </c>
      <c r="I49" s="110">
        <f t="shared" si="4"/>
        <v>690.5</v>
      </c>
      <c r="J49" s="31"/>
    </row>
    <row r="50" spans="1:10" x14ac:dyDescent="0.2">
      <c r="A50" s="80" t="s">
        <v>71</v>
      </c>
      <c r="B50" s="78"/>
      <c r="C50" s="150" t="s">
        <v>114</v>
      </c>
      <c r="D50" s="109" t="s">
        <v>45</v>
      </c>
      <c r="E50" s="109" t="s">
        <v>38</v>
      </c>
      <c r="F50" s="114"/>
      <c r="G50" s="110">
        <f>G51+G52</f>
        <v>690.5</v>
      </c>
      <c r="H50" s="110">
        <f>H51+H52</f>
        <v>690.5</v>
      </c>
      <c r="I50" s="110">
        <f>I51+I52</f>
        <v>690.5</v>
      </c>
      <c r="J50" s="31"/>
    </row>
    <row r="51" spans="1:10" ht="25.5" x14ac:dyDescent="0.2">
      <c r="A51" s="78" t="s">
        <v>75</v>
      </c>
      <c r="B51" s="78"/>
      <c r="C51" s="150" t="s">
        <v>114</v>
      </c>
      <c r="D51" s="109" t="s">
        <v>45</v>
      </c>
      <c r="E51" s="109" t="s">
        <v>38</v>
      </c>
      <c r="F51" s="109" t="s">
        <v>76</v>
      </c>
      <c r="G51" s="110">
        <f>'6'!G237</f>
        <v>690.5</v>
      </c>
      <c r="H51" s="110">
        <f>'6'!H237</f>
        <v>690.5</v>
      </c>
      <c r="I51" s="110">
        <f>'6'!I237</f>
        <v>690.5</v>
      </c>
      <c r="J51" s="31"/>
    </row>
    <row r="52" spans="1:10" x14ac:dyDescent="0.2">
      <c r="A52" s="81" t="s">
        <v>74</v>
      </c>
      <c r="B52" s="78"/>
      <c r="C52" s="150" t="s">
        <v>114</v>
      </c>
      <c r="D52" s="109" t="s">
        <v>45</v>
      </c>
      <c r="E52" s="109" t="s">
        <v>38</v>
      </c>
      <c r="F52" s="109" t="s">
        <v>184</v>
      </c>
      <c r="G52" s="110">
        <f>'6'!G238</f>
        <v>0</v>
      </c>
      <c r="H52" s="110">
        <f>'6'!H238</f>
        <v>0</v>
      </c>
      <c r="I52" s="110">
        <f>'6'!I238</f>
        <v>0</v>
      </c>
      <c r="J52" s="31"/>
    </row>
    <row r="53" spans="1:10" s="85" customFormat="1" x14ac:dyDescent="0.2">
      <c r="A53" s="76" t="s">
        <v>9</v>
      </c>
      <c r="B53" s="95">
        <v>911</v>
      </c>
      <c r="C53" s="152"/>
      <c r="D53" s="94" t="s">
        <v>39</v>
      </c>
      <c r="E53" s="94" t="s">
        <v>36</v>
      </c>
      <c r="F53" s="95"/>
      <c r="G53" s="96">
        <f t="shared" ref="G53:I57" si="5">G54</f>
        <v>241.7</v>
      </c>
      <c r="H53" s="96">
        <f>H54</f>
        <v>20</v>
      </c>
      <c r="I53" s="96">
        <f>I54</f>
        <v>20</v>
      </c>
      <c r="J53" s="86"/>
    </row>
    <row r="54" spans="1:10" x14ac:dyDescent="0.2">
      <c r="A54" s="78" t="s">
        <v>29</v>
      </c>
      <c r="B54" s="78"/>
      <c r="C54" s="154"/>
      <c r="D54" s="118" t="s">
        <v>39</v>
      </c>
      <c r="E54" s="118" t="s">
        <v>44</v>
      </c>
      <c r="F54" s="117"/>
      <c r="G54" s="110">
        <f t="shared" si="5"/>
        <v>241.7</v>
      </c>
      <c r="H54" s="110">
        <f t="shared" si="5"/>
        <v>20</v>
      </c>
      <c r="I54" s="110">
        <f t="shared" si="5"/>
        <v>20</v>
      </c>
      <c r="J54" s="31"/>
    </row>
    <row r="55" spans="1:10" ht="54" x14ac:dyDescent="0.25">
      <c r="A55" s="103" t="s">
        <v>116</v>
      </c>
      <c r="B55" s="78"/>
      <c r="C55" s="150" t="s">
        <v>117</v>
      </c>
      <c r="D55" s="118" t="s">
        <v>39</v>
      </c>
      <c r="E55" s="118" t="s">
        <v>44</v>
      </c>
      <c r="F55" s="118"/>
      <c r="G55" s="110">
        <f t="shared" si="5"/>
        <v>241.7</v>
      </c>
      <c r="H55" s="110">
        <f t="shared" ref="H55:I57" si="6">H56</f>
        <v>20</v>
      </c>
      <c r="I55" s="110">
        <f t="shared" si="6"/>
        <v>20</v>
      </c>
      <c r="J55" s="31"/>
    </row>
    <row r="56" spans="1:10" ht="25.5" x14ac:dyDescent="0.2">
      <c r="A56" s="80" t="s">
        <v>120</v>
      </c>
      <c r="B56" s="78"/>
      <c r="C56" s="150" t="s">
        <v>118</v>
      </c>
      <c r="D56" s="118" t="s">
        <v>39</v>
      </c>
      <c r="E56" s="118" t="s">
        <v>44</v>
      </c>
      <c r="F56" s="118"/>
      <c r="G56" s="110">
        <f t="shared" si="5"/>
        <v>241.7</v>
      </c>
      <c r="H56" s="110">
        <f t="shared" si="6"/>
        <v>20</v>
      </c>
      <c r="I56" s="110">
        <f t="shared" si="6"/>
        <v>20</v>
      </c>
      <c r="J56" s="31"/>
    </row>
    <row r="57" spans="1:10" x14ac:dyDescent="0.2">
      <c r="A57" s="78" t="s">
        <v>10</v>
      </c>
      <c r="B57" s="78"/>
      <c r="C57" s="150" t="s">
        <v>119</v>
      </c>
      <c r="D57" s="118" t="s">
        <v>39</v>
      </c>
      <c r="E57" s="118" t="s">
        <v>44</v>
      </c>
      <c r="F57" s="118"/>
      <c r="G57" s="110">
        <f t="shared" si="5"/>
        <v>241.7</v>
      </c>
      <c r="H57" s="110">
        <f t="shared" si="6"/>
        <v>20</v>
      </c>
      <c r="I57" s="110">
        <f t="shared" si="6"/>
        <v>20</v>
      </c>
      <c r="J57" s="31"/>
    </row>
    <row r="58" spans="1:10" ht="25.5" x14ac:dyDescent="0.2">
      <c r="A58" s="78" t="s">
        <v>75</v>
      </c>
      <c r="B58" s="119"/>
      <c r="C58" s="150" t="s">
        <v>119</v>
      </c>
      <c r="D58" s="118" t="s">
        <v>39</v>
      </c>
      <c r="E58" s="118" t="s">
        <v>44</v>
      </c>
      <c r="F58" s="109" t="s">
        <v>76</v>
      </c>
      <c r="G58" s="110">
        <f>'6'!G263</f>
        <v>241.7</v>
      </c>
      <c r="H58" s="110">
        <f>'6'!H263</f>
        <v>20</v>
      </c>
      <c r="I58" s="110">
        <f>'6'!I263</f>
        <v>20</v>
      </c>
      <c r="J58" s="31"/>
    </row>
    <row r="59" spans="1:10" ht="38.25" x14ac:dyDescent="0.2">
      <c r="A59" s="83" t="s">
        <v>105</v>
      </c>
      <c r="B59" s="111"/>
      <c r="C59" s="155" t="s">
        <v>129</v>
      </c>
      <c r="D59" s="115"/>
      <c r="E59" s="115"/>
      <c r="F59" s="115"/>
      <c r="G59" s="110">
        <f>G60</f>
        <v>4336.2999999999993</v>
      </c>
      <c r="H59" s="110">
        <f>H60</f>
        <v>2100</v>
      </c>
      <c r="I59" s="110">
        <f>I60</f>
        <v>2100</v>
      </c>
      <c r="J59" s="31"/>
    </row>
    <row r="60" spans="1:10" ht="15.75" x14ac:dyDescent="0.25">
      <c r="A60" s="7" t="s">
        <v>67</v>
      </c>
      <c r="B60" s="8"/>
      <c r="C60" s="151"/>
      <c r="D60" s="8" t="s">
        <v>38</v>
      </c>
      <c r="E60" s="8" t="s">
        <v>42</v>
      </c>
      <c r="F60" s="109"/>
      <c r="G60" s="110">
        <f>G61+G65+G70</f>
        <v>4336.2999999999993</v>
      </c>
      <c r="H60" s="110">
        <f>H61+H65+H70</f>
        <v>2100</v>
      </c>
      <c r="I60" s="110">
        <f>I61+I65+I70</f>
        <v>2100</v>
      </c>
      <c r="J60" s="31"/>
    </row>
    <row r="61" spans="1:10" ht="27" x14ac:dyDescent="0.2">
      <c r="A61" s="104" t="s">
        <v>197</v>
      </c>
      <c r="B61" s="111"/>
      <c r="C61" s="151" t="s">
        <v>130</v>
      </c>
      <c r="D61" s="115" t="s">
        <v>38</v>
      </c>
      <c r="E61" s="115" t="s">
        <v>42</v>
      </c>
      <c r="F61" s="115"/>
      <c r="G61" s="121">
        <f t="shared" ref="G61:I63" si="7">G62</f>
        <v>1180</v>
      </c>
      <c r="H61" s="121">
        <f t="shared" si="7"/>
        <v>620</v>
      </c>
      <c r="I61" s="121">
        <f t="shared" si="7"/>
        <v>620</v>
      </c>
      <c r="J61" s="31"/>
    </row>
    <row r="62" spans="1:10" x14ac:dyDescent="0.2">
      <c r="A62" s="81" t="s">
        <v>198</v>
      </c>
      <c r="B62" s="111"/>
      <c r="C62" s="151" t="s">
        <v>131</v>
      </c>
      <c r="D62" s="115" t="s">
        <v>38</v>
      </c>
      <c r="E62" s="115" t="s">
        <v>42</v>
      </c>
      <c r="F62" s="115"/>
      <c r="G62" s="121">
        <f t="shared" si="7"/>
        <v>1180</v>
      </c>
      <c r="H62" s="121">
        <f t="shared" si="7"/>
        <v>620</v>
      </c>
      <c r="I62" s="121">
        <f t="shared" si="7"/>
        <v>620</v>
      </c>
      <c r="J62" s="31"/>
    </row>
    <row r="63" spans="1:10" ht="38.25" x14ac:dyDescent="0.2">
      <c r="A63" s="81" t="s">
        <v>158</v>
      </c>
      <c r="B63" s="111"/>
      <c r="C63" s="151" t="s">
        <v>132</v>
      </c>
      <c r="D63" s="115" t="s">
        <v>38</v>
      </c>
      <c r="E63" s="115" t="s">
        <v>42</v>
      </c>
      <c r="F63" s="115"/>
      <c r="G63" s="121">
        <f t="shared" si="7"/>
        <v>1180</v>
      </c>
      <c r="H63" s="121">
        <f t="shared" si="7"/>
        <v>620</v>
      </c>
      <c r="I63" s="121">
        <f t="shared" si="7"/>
        <v>620</v>
      </c>
      <c r="J63" s="31"/>
    </row>
    <row r="64" spans="1:10" ht="25.5" x14ac:dyDescent="0.2">
      <c r="A64" s="78" t="s">
        <v>75</v>
      </c>
      <c r="B64" s="112"/>
      <c r="C64" s="151" t="s">
        <v>132</v>
      </c>
      <c r="D64" s="115" t="s">
        <v>38</v>
      </c>
      <c r="E64" s="115" t="s">
        <v>42</v>
      </c>
      <c r="F64" s="109" t="s">
        <v>76</v>
      </c>
      <c r="G64" s="121">
        <f>'6'!G115</f>
        <v>1180</v>
      </c>
      <c r="H64" s="121">
        <f>'6'!H115</f>
        <v>620</v>
      </c>
      <c r="I64" s="121">
        <f>'6'!I115</f>
        <v>620</v>
      </c>
      <c r="J64" s="31"/>
    </row>
    <row r="65" spans="1:10" ht="27" x14ac:dyDescent="0.2">
      <c r="A65" s="104" t="s">
        <v>199</v>
      </c>
      <c r="B65" s="112"/>
      <c r="C65" s="151" t="s">
        <v>133</v>
      </c>
      <c r="D65" s="115" t="s">
        <v>38</v>
      </c>
      <c r="E65" s="115" t="s">
        <v>42</v>
      </c>
      <c r="F65" s="109"/>
      <c r="G65" s="121">
        <f t="shared" ref="G65:I67" si="8">G66</f>
        <v>1514.7</v>
      </c>
      <c r="H65" s="121">
        <f t="shared" si="8"/>
        <v>1480</v>
      </c>
      <c r="I65" s="121">
        <f t="shared" si="8"/>
        <v>1480</v>
      </c>
      <c r="J65" s="31"/>
    </row>
    <row r="66" spans="1:10" ht="51" x14ac:dyDescent="0.2">
      <c r="A66" s="81" t="s">
        <v>200</v>
      </c>
      <c r="B66" s="112"/>
      <c r="C66" s="151" t="s">
        <v>134</v>
      </c>
      <c r="D66" s="115" t="s">
        <v>38</v>
      </c>
      <c r="E66" s="115" t="s">
        <v>42</v>
      </c>
      <c r="F66" s="109"/>
      <c r="G66" s="121">
        <f>G67+G69</f>
        <v>1514.7</v>
      </c>
      <c r="H66" s="121">
        <f t="shared" si="8"/>
        <v>1480</v>
      </c>
      <c r="I66" s="121">
        <f t="shared" si="8"/>
        <v>1480</v>
      </c>
      <c r="J66" s="31"/>
    </row>
    <row r="67" spans="1:10" ht="63.75" x14ac:dyDescent="0.2">
      <c r="A67" s="81" t="s">
        <v>201</v>
      </c>
      <c r="B67" s="111"/>
      <c r="C67" s="151" t="s">
        <v>135</v>
      </c>
      <c r="D67" s="115" t="s">
        <v>38</v>
      </c>
      <c r="E67" s="115" t="s">
        <v>42</v>
      </c>
      <c r="F67" s="115"/>
      <c r="G67" s="121">
        <f t="shared" si="8"/>
        <v>1509.2</v>
      </c>
      <c r="H67" s="121">
        <f t="shared" si="8"/>
        <v>1480</v>
      </c>
      <c r="I67" s="121">
        <f t="shared" si="8"/>
        <v>1480</v>
      </c>
      <c r="J67" s="31"/>
    </row>
    <row r="68" spans="1:10" ht="25.5" x14ac:dyDescent="0.2">
      <c r="A68" s="78" t="s">
        <v>75</v>
      </c>
      <c r="B68" s="112"/>
      <c r="C68" s="151" t="s">
        <v>135</v>
      </c>
      <c r="D68" s="115" t="s">
        <v>38</v>
      </c>
      <c r="E68" s="115" t="s">
        <v>42</v>
      </c>
      <c r="F68" s="109" t="s">
        <v>76</v>
      </c>
      <c r="G68" s="121">
        <f>'6'!G119</f>
        <v>1509.2</v>
      </c>
      <c r="H68" s="121">
        <f>'6'!H119</f>
        <v>1480</v>
      </c>
      <c r="I68" s="121">
        <f>'6'!I119</f>
        <v>1480</v>
      </c>
      <c r="J68" s="31"/>
    </row>
    <row r="69" spans="1:10" x14ac:dyDescent="0.2">
      <c r="A69" s="81" t="s">
        <v>74</v>
      </c>
      <c r="B69" s="112"/>
      <c r="C69" s="151" t="s">
        <v>135</v>
      </c>
      <c r="D69" s="115" t="s">
        <v>38</v>
      </c>
      <c r="E69" s="115" t="s">
        <v>42</v>
      </c>
      <c r="F69" s="109" t="s">
        <v>184</v>
      </c>
      <c r="G69" s="121">
        <v>5.5</v>
      </c>
      <c r="H69" s="121"/>
      <c r="I69" s="121"/>
      <c r="J69" s="31"/>
    </row>
    <row r="70" spans="1:10" ht="25.5" x14ac:dyDescent="0.2">
      <c r="A70" s="78" t="s">
        <v>178</v>
      </c>
      <c r="B70" s="112"/>
      <c r="C70" s="151" t="s">
        <v>175</v>
      </c>
      <c r="D70" s="115" t="s">
        <v>38</v>
      </c>
      <c r="E70" s="115" t="s">
        <v>42</v>
      </c>
      <c r="F70" s="109"/>
      <c r="G70" s="121">
        <f>G71</f>
        <v>1641.6</v>
      </c>
      <c r="H70" s="121">
        <f>H71</f>
        <v>0</v>
      </c>
      <c r="I70" s="121">
        <f>I71</f>
        <v>0</v>
      </c>
      <c r="J70" s="31"/>
    </row>
    <row r="71" spans="1:10" ht="25.5" x14ac:dyDescent="0.2">
      <c r="A71" s="78" t="s">
        <v>179</v>
      </c>
      <c r="B71" s="112"/>
      <c r="C71" s="151" t="s">
        <v>176</v>
      </c>
      <c r="D71" s="115" t="s">
        <v>38</v>
      </c>
      <c r="E71" s="115" t="s">
        <v>42</v>
      </c>
      <c r="F71" s="109"/>
      <c r="G71" s="121">
        <f>G72</f>
        <v>1641.6</v>
      </c>
      <c r="H71" s="121">
        <v>0</v>
      </c>
      <c r="I71" s="121">
        <v>0</v>
      </c>
      <c r="J71" s="31"/>
    </row>
    <row r="72" spans="1:10" ht="25.5" hidden="1" x14ac:dyDescent="0.2">
      <c r="A72" s="78" t="s">
        <v>180</v>
      </c>
      <c r="B72" s="112"/>
      <c r="C72" s="151" t="s">
        <v>177</v>
      </c>
      <c r="D72" s="115" t="s">
        <v>38</v>
      </c>
      <c r="E72" s="115" t="s">
        <v>42</v>
      </c>
      <c r="F72" s="109"/>
      <c r="G72" s="121">
        <f>G73</f>
        <v>1641.6</v>
      </c>
      <c r="H72" s="121">
        <f>H73</f>
        <v>0</v>
      </c>
      <c r="I72" s="121">
        <f>I73</f>
        <v>0</v>
      </c>
      <c r="J72" s="31"/>
    </row>
    <row r="73" spans="1:10" ht="25.5" hidden="1" x14ac:dyDescent="0.2">
      <c r="A73" s="78" t="s">
        <v>75</v>
      </c>
      <c r="B73" s="112"/>
      <c r="C73" s="151" t="s">
        <v>177</v>
      </c>
      <c r="D73" s="115" t="s">
        <v>38</v>
      </c>
      <c r="E73" s="115" t="s">
        <v>42</v>
      </c>
      <c r="F73" s="109"/>
      <c r="G73" s="121">
        <f>G74</f>
        <v>1641.6</v>
      </c>
      <c r="H73" s="121"/>
      <c r="I73" s="121"/>
      <c r="J73" s="31"/>
    </row>
    <row r="74" spans="1:10" ht="25.5" x14ac:dyDescent="0.2">
      <c r="A74" s="78" t="s">
        <v>186</v>
      </c>
      <c r="B74" s="112"/>
      <c r="C74" s="151" t="s">
        <v>185</v>
      </c>
      <c r="D74" s="115" t="s">
        <v>38</v>
      </c>
      <c r="E74" s="115" t="s">
        <v>42</v>
      </c>
      <c r="F74" s="109"/>
      <c r="G74" s="121">
        <f>G75</f>
        <v>1641.6</v>
      </c>
      <c r="H74" s="121">
        <f>H75</f>
        <v>0</v>
      </c>
      <c r="I74" s="121">
        <f>I75</f>
        <v>0</v>
      </c>
      <c r="J74" s="31"/>
    </row>
    <row r="75" spans="1:10" ht="25.5" x14ac:dyDescent="0.2">
      <c r="A75" s="78" t="s">
        <v>75</v>
      </c>
      <c r="B75" s="112"/>
      <c r="C75" s="151" t="s">
        <v>185</v>
      </c>
      <c r="D75" s="115" t="s">
        <v>38</v>
      </c>
      <c r="E75" s="115" t="s">
        <v>42</v>
      </c>
      <c r="F75" s="109" t="s">
        <v>76</v>
      </c>
      <c r="G75" s="121">
        <f>'6'!G130</f>
        <v>1641.6</v>
      </c>
      <c r="H75" s="121"/>
      <c r="I75" s="121"/>
      <c r="J75" s="31"/>
    </row>
    <row r="76" spans="1:10" x14ac:dyDescent="0.2">
      <c r="A76" s="78"/>
      <c r="B76" s="112"/>
      <c r="C76" s="151"/>
      <c r="D76" s="115"/>
      <c r="E76" s="115"/>
      <c r="F76" s="109"/>
      <c r="G76" s="121"/>
      <c r="H76" s="121"/>
      <c r="I76" s="121"/>
      <c r="J76" s="31"/>
    </row>
    <row r="77" spans="1:10" x14ac:dyDescent="0.2">
      <c r="A77" s="78"/>
      <c r="B77" s="112"/>
      <c r="C77" s="151"/>
      <c r="D77" s="115"/>
      <c r="E77" s="115"/>
      <c r="F77" s="109"/>
      <c r="G77" s="121"/>
      <c r="H77" s="121"/>
      <c r="I77" s="121"/>
      <c r="J77" s="31"/>
    </row>
    <row r="78" spans="1:10" s="85" customFormat="1" ht="38.25" x14ac:dyDescent="0.2">
      <c r="A78" s="76" t="s">
        <v>213</v>
      </c>
      <c r="B78" s="122"/>
      <c r="C78" s="155" t="s">
        <v>209</v>
      </c>
      <c r="D78" s="120" t="s">
        <v>38</v>
      </c>
      <c r="E78" s="120" t="s">
        <v>42</v>
      </c>
      <c r="F78" s="94"/>
      <c r="G78" s="123">
        <f>G79</f>
        <v>0</v>
      </c>
      <c r="H78" s="123"/>
      <c r="I78" s="123"/>
      <c r="J78" s="86"/>
    </row>
    <row r="79" spans="1:10" x14ac:dyDescent="0.2">
      <c r="A79" s="124"/>
      <c r="B79" s="112"/>
      <c r="C79" s="151" t="s">
        <v>209</v>
      </c>
      <c r="D79" s="115" t="s">
        <v>38</v>
      </c>
      <c r="E79" s="115" t="s">
        <v>42</v>
      </c>
      <c r="F79" s="109"/>
      <c r="G79" s="121">
        <f>G80</f>
        <v>0</v>
      </c>
      <c r="H79" s="121"/>
      <c r="I79" s="121"/>
      <c r="J79" s="31"/>
    </row>
    <row r="80" spans="1:10" ht="38.25" x14ac:dyDescent="0.2">
      <c r="A80" s="78" t="s">
        <v>213</v>
      </c>
      <c r="B80" s="111"/>
      <c r="C80" s="151" t="s">
        <v>209</v>
      </c>
      <c r="D80" s="115" t="s">
        <v>38</v>
      </c>
      <c r="E80" s="115" t="s">
        <v>42</v>
      </c>
      <c r="F80" s="115"/>
      <c r="G80" s="121">
        <f>G81</f>
        <v>0</v>
      </c>
      <c r="H80" s="121"/>
      <c r="I80" s="121"/>
      <c r="J80" s="31"/>
    </row>
    <row r="81" spans="1:12" ht="24" x14ac:dyDescent="0.2">
      <c r="A81" s="84" t="s">
        <v>179</v>
      </c>
      <c r="B81" s="111"/>
      <c r="C81" s="151" t="s">
        <v>210</v>
      </c>
      <c r="D81" s="115" t="s">
        <v>38</v>
      </c>
      <c r="E81" s="115" t="s">
        <v>42</v>
      </c>
      <c r="F81" s="115"/>
      <c r="G81" s="121">
        <f>G82</f>
        <v>0</v>
      </c>
      <c r="H81" s="121"/>
      <c r="I81" s="121"/>
      <c r="J81" s="31"/>
    </row>
    <row r="82" spans="1:12" ht="51" x14ac:dyDescent="0.2">
      <c r="A82" s="81" t="s">
        <v>211</v>
      </c>
      <c r="B82" s="111"/>
      <c r="C82" s="151" t="s">
        <v>212</v>
      </c>
      <c r="D82" s="115" t="s">
        <v>38</v>
      </c>
      <c r="E82" s="115" t="s">
        <v>42</v>
      </c>
      <c r="F82" s="115"/>
      <c r="G82" s="121">
        <f>G83</f>
        <v>0</v>
      </c>
      <c r="H82" s="121"/>
      <c r="I82" s="121"/>
      <c r="J82" s="31"/>
    </row>
    <row r="83" spans="1:12" ht="25.5" x14ac:dyDescent="0.2">
      <c r="A83" s="78" t="s">
        <v>75</v>
      </c>
      <c r="B83" s="112"/>
      <c r="C83" s="151" t="s">
        <v>212</v>
      </c>
      <c r="D83" s="115" t="s">
        <v>38</v>
      </c>
      <c r="E83" s="115" t="s">
        <v>42</v>
      </c>
      <c r="F83" s="109" t="s">
        <v>76</v>
      </c>
      <c r="G83" s="121"/>
      <c r="H83" s="121"/>
      <c r="I83" s="121"/>
      <c r="J83" s="31"/>
    </row>
    <row r="84" spans="1:12" ht="57.75" customHeight="1" x14ac:dyDescent="0.2">
      <c r="A84" s="76" t="s">
        <v>218</v>
      </c>
      <c r="B84" s="95"/>
      <c r="C84" s="156" t="s">
        <v>161</v>
      </c>
      <c r="D84" s="94"/>
      <c r="E84" s="94"/>
      <c r="F84" s="94"/>
      <c r="G84" s="96">
        <f>G85+G95+G104+G124</f>
        <v>21776.9</v>
      </c>
      <c r="H84" s="96">
        <f>H85+H95+H104+H124</f>
        <v>10326.725040000001</v>
      </c>
      <c r="I84" s="96">
        <f>I85+I95+I104+I124</f>
        <v>8991.2250399999994</v>
      </c>
      <c r="J84" s="31"/>
      <c r="K84" s="31"/>
      <c r="L84" s="31"/>
    </row>
    <row r="85" spans="1:12" ht="13.5" x14ac:dyDescent="0.25">
      <c r="A85" s="93" t="s">
        <v>21</v>
      </c>
      <c r="B85" s="124"/>
      <c r="C85" s="149"/>
      <c r="D85" s="109" t="s">
        <v>44</v>
      </c>
      <c r="E85" s="109" t="s">
        <v>35</v>
      </c>
      <c r="F85" s="109"/>
      <c r="G85" s="110">
        <f>G86+G88</f>
        <v>1129.9000000000001</v>
      </c>
      <c r="H85" s="110">
        <f>H86+H88</f>
        <v>229.92503999999997</v>
      </c>
      <c r="I85" s="110">
        <f>I86+I88</f>
        <v>229.92503999999997</v>
      </c>
      <c r="J85" s="91"/>
      <c r="K85" s="91"/>
      <c r="L85" s="91"/>
    </row>
    <row r="86" spans="1:12" ht="25.5" x14ac:dyDescent="0.2">
      <c r="A86" s="78" t="s">
        <v>207</v>
      </c>
      <c r="B86" s="124"/>
      <c r="C86" s="149" t="s">
        <v>163</v>
      </c>
      <c r="D86" s="109" t="s">
        <v>44</v>
      </c>
      <c r="E86" s="109" t="s">
        <v>35</v>
      </c>
      <c r="F86" s="109"/>
      <c r="G86" s="110">
        <f>G89</f>
        <v>829.9</v>
      </c>
      <c r="H86" s="110">
        <f>H89</f>
        <v>229.92503999999997</v>
      </c>
      <c r="I86" s="110">
        <f>I89</f>
        <v>229.92503999999997</v>
      </c>
      <c r="J86" s="91"/>
      <c r="K86" s="91"/>
      <c r="L86" s="91"/>
    </row>
    <row r="87" spans="1:12" x14ac:dyDescent="0.2">
      <c r="A87" s="78" t="s">
        <v>205</v>
      </c>
      <c r="B87" s="124"/>
      <c r="C87" s="149" t="s">
        <v>206</v>
      </c>
      <c r="D87" s="109" t="s">
        <v>44</v>
      </c>
      <c r="E87" s="109" t="s">
        <v>35</v>
      </c>
      <c r="F87" s="109"/>
      <c r="G87" s="110">
        <f>G88</f>
        <v>300</v>
      </c>
      <c r="H87" s="110"/>
      <c r="I87" s="110"/>
      <c r="J87" s="91"/>
      <c r="K87" s="91"/>
      <c r="L87" s="91"/>
    </row>
    <row r="88" spans="1:12" ht="25.5" x14ac:dyDescent="0.2">
      <c r="A88" s="78" t="s">
        <v>75</v>
      </c>
      <c r="B88" s="124"/>
      <c r="C88" s="149" t="s">
        <v>206</v>
      </c>
      <c r="D88" s="109" t="s">
        <v>44</v>
      </c>
      <c r="E88" s="109" t="s">
        <v>35</v>
      </c>
      <c r="F88" s="109" t="s">
        <v>76</v>
      </c>
      <c r="G88" s="110">
        <f>'6'!G158</f>
        <v>300</v>
      </c>
      <c r="H88" s="110"/>
      <c r="I88" s="110"/>
      <c r="J88" s="91"/>
      <c r="K88" s="91"/>
      <c r="L88" s="91"/>
    </row>
    <row r="89" spans="1:12" x14ac:dyDescent="0.2">
      <c r="A89" s="78" t="s">
        <v>104</v>
      </c>
      <c r="B89" s="124"/>
      <c r="C89" s="149" t="s">
        <v>164</v>
      </c>
      <c r="D89" s="109" t="s">
        <v>44</v>
      </c>
      <c r="E89" s="109" t="s">
        <v>35</v>
      </c>
      <c r="F89" s="109"/>
      <c r="G89" s="110">
        <f>G90</f>
        <v>829.9</v>
      </c>
      <c r="H89" s="110">
        <f>H90</f>
        <v>229.92503999999997</v>
      </c>
      <c r="I89" s="110">
        <f>I90</f>
        <v>229.92503999999997</v>
      </c>
      <c r="J89" s="91"/>
      <c r="K89" s="91"/>
      <c r="L89" s="91"/>
    </row>
    <row r="90" spans="1:12" ht="25.5" x14ac:dyDescent="0.2">
      <c r="A90" s="78" t="s">
        <v>75</v>
      </c>
      <c r="B90" s="124"/>
      <c r="C90" s="149" t="s">
        <v>164</v>
      </c>
      <c r="D90" s="109" t="s">
        <v>44</v>
      </c>
      <c r="E90" s="109" t="s">
        <v>35</v>
      </c>
      <c r="F90" s="109" t="s">
        <v>76</v>
      </c>
      <c r="G90" s="110">
        <f>'6'!G160</f>
        <v>829.9</v>
      </c>
      <c r="H90" s="110">
        <f>'6'!H160</f>
        <v>229.92503999999997</v>
      </c>
      <c r="I90" s="110">
        <f>'6'!I160</f>
        <v>229.92503999999997</v>
      </c>
      <c r="J90" s="31"/>
    </row>
    <row r="91" spans="1:12" x14ac:dyDescent="0.2">
      <c r="A91" s="78" t="s">
        <v>205</v>
      </c>
      <c r="B91" s="124"/>
      <c r="C91" s="149" t="s">
        <v>206</v>
      </c>
      <c r="D91" s="109" t="s">
        <v>44</v>
      </c>
      <c r="E91" s="109" t="s">
        <v>35</v>
      </c>
      <c r="F91" s="109"/>
      <c r="G91" s="110">
        <f>G92</f>
        <v>0</v>
      </c>
      <c r="H91" s="110">
        <f>H92</f>
        <v>0</v>
      </c>
      <c r="I91" s="110"/>
      <c r="J91" s="31"/>
    </row>
    <row r="92" spans="1:12" ht="25.5" x14ac:dyDescent="0.2">
      <c r="A92" s="78" t="s">
        <v>75</v>
      </c>
      <c r="B92" s="124"/>
      <c r="C92" s="149" t="s">
        <v>206</v>
      </c>
      <c r="D92" s="109" t="s">
        <v>44</v>
      </c>
      <c r="E92" s="109" t="s">
        <v>35</v>
      </c>
      <c r="F92" s="109" t="s">
        <v>76</v>
      </c>
      <c r="G92" s="110"/>
      <c r="H92" s="110"/>
      <c r="I92" s="110"/>
      <c r="J92" s="31"/>
    </row>
    <row r="93" spans="1:12" x14ac:dyDescent="0.2">
      <c r="A93" s="80" t="s">
        <v>159</v>
      </c>
      <c r="B93" s="124"/>
      <c r="C93" s="153" t="s">
        <v>225</v>
      </c>
      <c r="D93" s="109" t="s">
        <v>44</v>
      </c>
      <c r="E93" s="109" t="s">
        <v>35</v>
      </c>
      <c r="F93" s="109"/>
      <c r="G93" s="110">
        <f>G94</f>
        <v>0</v>
      </c>
      <c r="H93" s="110">
        <f>H94</f>
        <v>0</v>
      </c>
      <c r="I93" s="110"/>
      <c r="J93" s="31"/>
    </row>
    <row r="94" spans="1:12" ht="25.5" x14ac:dyDescent="0.2">
      <c r="A94" s="78" t="s">
        <v>75</v>
      </c>
      <c r="B94" s="124"/>
      <c r="C94" s="153" t="s">
        <v>225</v>
      </c>
      <c r="D94" s="109" t="s">
        <v>44</v>
      </c>
      <c r="E94" s="109" t="s">
        <v>35</v>
      </c>
      <c r="F94" s="109" t="s">
        <v>76</v>
      </c>
      <c r="G94" s="110"/>
      <c r="H94" s="110"/>
      <c r="I94" s="110"/>
      <c r="J94" s="31"/>
    </row>
    <row r="95" spans="1:12" ht="13.5" x14ac:dyDescent="0.25">
      <c r="A95" s="93" t="s">
        <v>8</v>
      </c>
      <c r="B95" s="124"/>
      <c r="C95" s="149"/>
      <c r="D95" s="125" t="s">
        <v>44</v>
      </c>
      <c r="E95" s="125" t="s">
        <v>41</v>
      </c>
      <c r="F95" s="109"/>
      <c r="G95" s="96">
        <f t="shared" ref="G95:I96" si="9">G96</f>
        <v>2032.3999999999999</v>
      </c>
      <c r="H95" s="96">
        <f t="shared" si="9"/>
        <v>1016.2</v>
      </c>
      <c r="I95" s="96">
        <f t="shared" si="9"/>
        <v>0</v>
      </c>
      <c r="J95" s="31"/>
    </row>
    <row r="96" spans="1:12" ht="51" x14ac:dyDescent="0.2">
      <c r="A96" s="78" t="s">
        <v>218</v>
      </c>
      <c r="B96" s="124"/>
      <c r="C96" s="150" t="s">
        <v>161</v>
      </c>
      <c r="D96" s="109" t="s">
        <v>44</v>
      </c>
      <c r="E96" s="109" t="s">
        <v>41</v>
      </c>
      <c r="F96" s="109"/>
      <c r="G96" s="110">
        <f t="shared" si="9"/>
        <v>2032.3999999999999</v>
      </c>
      <c r="H96" s="110">
        <f t="shared" si="9"/>
        <v>1016.2</v>
      </c>
      <c r="I96" s="110">
        <f t="shared" si="9"/>
        <v>0</v>
      </c>
      <c r="J96" s="31"/>
    </row>
    <row r="97" spans="1:12" ht="51" x14ac:dyDescent="0.2">
      <c r="A97" s="78" t="s">
        <v>224</v>
      </c>
      <c r="B97" s="124"/>
      <c r="C97" s="112" t="s">
        <v>162</v>
      </c>
      <c r="D97" s="109" t="s">
        <v>44</v>
      </c>
      <c r="E97" s="109" t="s">
        <v>41</v>
      </c>
      <c r="F97" s="109"/>
      <c r="G97" s="110">
        <f>G98+G101</f>
        <v>2032.3999999999999</v>
      </c>
      <c r="H97" s="110">
        <f>H98+H101</f>
        <v>1016.2</v>
      </c>
      <c r="I97" s="110">
        <f>I98+I101</f>
        <v>0</v>
      </c>
      <c r="J97" s="31"/>
    </row>
    <row r="98" spans="1:12" x14ac:dyDescent="0.2">
      <c r="A98" s="114" t="s">
        <v>292</v>
      </c>
      <c r="B98" s="78"/>
      <c r="C98" s="112" t="s">
        <v>169</v>
      </c>
      <c r="D98" s="109" t="s">
        <v>44</v>
      </c>
      <c r="E98" s="109" t="s">
        <v>41</v>
      </c>
      <c r="F98" s="109"/>
      <c r="G98" s="110">
        <f t="shared" ref="G98:I99" si="10">G99</f>
        <v>2032.3999999999999</v>
      </c>
      <c r="H98" s="110">
        <f t="shared" si="10"/>
        <v>1016.2</v>
      </c>
      <c r="I98" s="110">
        <f t="shared" si="10"/>
        <v>0</v>
      </c>
      <c r="J98" s="31"/>
    </row>
    <row r="99" spans="1:12" ht="25.5" x14ac:dyDescent="0.2">
      <c r="A99" s="78" t="s">
        <v>294</v>
      </c>
      <c r="B99" s="78"/>
      <c r="C99" s="112" t="s">
        <v>293</v>
      </c>
      <c r="D99" s="109" t="s">
        <v>44</v>
      </c>
      <c r="E99" s="109" t="s">
        <v>41</v>
      </c>
      <c r="F99" s="109"/>
      <c r="G99" s="110">
        <f t="shared" si="10"/>
        <v>2032.3999999999999</v>
      </c>
      <c r="H99" s="110">
        <f t="shared" si="10"/>
        <v>1016.2</v>
      </c>
      <c r="I99" s="110">
        <f t="shared" si="10"/>
        <v>0</v>
      </c>
      <c r="J99" s="31"/>
    </row>
    <row r="100" spans="1:12" ht="25.5" x14ac:dyDescent="0.2">
      <c r="A100" s="78" t="s">
        <v>75</v>
      </c>
      <c r="B100" s="124"/>
      <c r="C100" s="112" t="s">
        <v>293</v>
      </c>
      <c r="D100" s="109" t="s">
        <v>44</v>
      </c>
      <c r="E100" s="109" t="s">
        <v>41</v>
      </c>
      <c r="F100" s="109" t="s">
        <v>76</v>
      </c>
      <c r="G100" s="110">
        <f>'6'!G182</f>
        <v>2032.3999999999999</v>
      </c>
      <c r="H100" s="110">
        <f>'6'!H182</f>
        <v>1016.2</v>
      </c>
      <c r="I100" s="110">
        <f>'6'!I182</f>
        <v>0</v>
      </c>
      <c r="J100" s="31"/>
    </row>
    <row r="101" spans="1:12" hidden="1" x14ac:dyDescent="0.2">
      <c r="A101" s="78" t="s">
        <v>139</v>
      </c>
      <c r="B101" s="124"/>
      <c r="C101" s="150" t="s">
        <v>165</v>
      </c>
      <c r="D101" s="109" t="s">
        <v>44</v>
      </c>
      <c r="E101" s="109" t="s">
        <v>41</v>
      </c>
      <c r="F101" s="109"/>
      <c r="G101" s="110">
        <f t="shared" ref="G101:I102" si="11">G102</f>
        <v>0</v>
      </c>
      <c r="H101" s="110">
        <f t="shared" si="11"/>
        <v>0</v>
      </c>
      <c r="I101" s="110">
        <f t="shared" si="11"/>
        <v>0</v>
      </c>
      <c r="J101" s="31"/>
    </row>
    <row r="102" spans="1:12" hidden="1" x14ac:dyDescent="0.2">
      <c r="A102" s="78" t="s">
        <v>160</v>
      </c>
      <c r="B102" s="124"/>
      <c r="C102" s="150" t="s">
        <v>166</v>
      </c>
      <c r="D102" s="109" t="s">
        <v>44</v>
      </c>
      <c r="E102" s="109" t="s">
        <v>41</v>
      </c>
      <c r="F102" s="109"/>
      <c r="G102" s="110">
        <f t="shared" si="11"/>
        <v>0</v>
      </c>
      <c r="H102" s="110">
        <f t="shared" si="11"/>
        <v>0</v>
      </c>
      <c r="I102" s="110">
        <f t="shared" si="11"/>
        <v>0</v>
      </c>
      <c r="J102" s="31"/>
    </row>
    <row r="103" spans="1:12" ht="25.5" hidden="1" x14ac:dyDescent="0.2">
      <c r="A103" s="78" t="s">
        <v>75</v>
      </c>
      <c r="B103" s="124"/>
      <c r="C103" s="150" t="s">
        <v>166</v>
      </c>
      <c r="D103" s="109" t="s">
        <v>44</v>
      </c>
      <c r="E103" s="109" t="s">
        <v>41</v>
      </c>
      <c r="F103" s="109" t="s">
        <v>76</v>
      </c>
      <c r="G103" s="110">
        <f>'6'!G186</f>
        <v>0</v>
      </c>
      <c r="H103" s="110">
        <f>'6'!H186</f>
        <v>0</v>
      </c>
      <c r="I103" s="110">
        <f>'6'!I186</f>
        <v>0</v>
      </c>
      <c r="J103" s="31"/>
    </row>
    <row r="104" spans="1:12" ht="13.5" x14ac:dyDescent="0.25">
      <c r="A104" s="93" t="s">
        <v>22</v>
      </c>
      <c r="B104" s="124"/>
      <c r="C104" s="149"/>
      <c r="D104" s="125" t="s">
        <v>44</v>
      </c>
      <c r="E104" s="125" t="s">
        <v>37</v>
      </c>
      <c r="F104" s="109"/>
      <c r="G104" s="110">
        <f t="shared" ref="G104:I105" si="12">G105</f>
        <v>18549.600000000002</v>
      </c>
      <c r="H104" s="110">
        <f t="shared" si="12"/>
        <v>9015.6</v>
      </c>
      <c r="I104" s="110">
        <f t="shared" si="12"/>
        <v>8696.2999999999993</v>
      </c>
      <c r="J104" s="91"/>
      <c r="K104" s="91"/>
      <c r="L104" s="91"/>
    </row>
    <row r="105" spans="1:12" ht="51" x14ac:dyDescent="0.2">
      <c r="A105" s="78" t="s">
        <v>218</v>
      </c>
      <c r="B105" s="124"/>
      <c r="C105" s="150" t="s">
        <v>161</v>
      </c>
      <c r="D105" s="109" t="s">
        <v>44</v>
      </c>
      <c r="E105" s="109" t="s">
        <v>37</v>
      </c>
      <c r="F105" s="109"/>
      <c r="G105" s="110">
        <f>G106+G118+G121</f>
        <v>18549.600000000002</v>
      </c>
      <c r="H105" s="110">
        <f t="shared" si="12"/>
        <v>9015.6</v>
      </c>
      <c r="I105" s="110">
        <f t="shared" si="12"/>
        <v>8696.2999999999993</v>
      </c>
      <c r="J105" s="91"/>
      <c r="K105" s="91"/>
      <c r="L105" s="91"/>
    </row>
    <row r="106" spans="1:12" ht="51" x14ac:dyDescent="0.2">
      <c r="A106" s="78" t="s">
        <v>218</v>
      </c>
      <c r="B106" s="124"/>
      <c r="C106" s="150" t="s">
        <v>162</v>
      </c>
      <c r="D106" s="109" t="s">
        <v>44</v>
      </c>
      <c r="E106" s="109" t="s">
        <v>37</v>
      </c>
      <c r="F106" s="109"/>
      <c r="G106" s="110">
        <f>G109+G112+G114+G117</f>
        <v>12945.2</v>
      </c>
      <c r="H106" s="110">
        <f>H109+H112+H114+H117</f>
        <v>9015.6</v>
      </c>
      <c r="I106" s="110">
        <f>I109+I112+I114+I117</f>
        <v>8696.2999999999993</v>
      </c>
      <c r="J106" s="31"/>
    </row>
    <row r="107" spans="1:12" ht="25.5" x14ac:dyDescent="0.2">
      <c r="A107" s="78" t="s">
        <v>136</v>
      </c>
      <c r="B107" s="124"/>
      <c r="C107" s="150" t="s">
        <v>167</v>
      </c>
      <c r="D107" s="109" t="s">
        <v>44</v>
      </c>
      <c r="E107" s="109" t="s">
        <v>37</v>
      </c>
      <c r="F107" s="109"/>
      <c r="G107" s="110">
        <f t="shared" ref="G107:I108" si="13">G108</f>
        <v>3650.2</v>
      </c>
      <c r="H107" s="110">
        <f t="shared" si="13"/>
        <v>3650.2</v>
      </c>
      <c r="I107" s="110">
        <f t="shared" si="13"/>
        <v>3650.2</v>
      </c>
      <c r="J107" s="31"/>
    </row>
    <row r="108" spans="1:12" x14ac:dyDescent="0.2">
      <c r="A108" s="78" t="s">
        <v>68</v>
      </c>
      <c r="B108" s="124"/>
      <c r="C108" s="150" t="s">
        <v>168</v>
      </c>
      <c r="D108" s="109" t="s">
        <v>44</v>
      </c>
      <c r="E108" s="109" t="s">
        <v>37</v>
      </c>
      <c r="F108" s="109"/>
      <c r="G108" s="110">
        <f t="shared" si="13"/>
        <v>3650.2</v>
      </c>
      <c r="H108" s="110">
        <f t="shared" si="13"/>
        <v>3650.2</v>
      </c>
      <c r="I108" s="110">
        <f t="shared" si="13"/>
        <v>3650.2</v>
      </c>
      <c r="J108" s="31"/>
    </row>
    <row r="109" spans="1:12" ht="25.5" x14ac:dyDescent="0.2">
      <c r="A109" s="78" t="s">
        <v>75</v>
      </c>
      <c r="B109" s="78"/>
      <c r="C109" s="150" t="s">
        <v>168</v>
      </c>
      <c r="D109" s="109" t="s">
        <v>44</v>
      </c>
      <c r="E109" s="109" t="s">
        <v>37</v>
      </c>
      <c r="F109" s="109" t="s">
        <v>76</v>
      </c>
      <c r="G109" s="110">
        <f>'6'!G192</f>
        <v>3650.2</v>
      </c>
      <c r="H109" s="110">
        <f>'6'!H192</f>
        <v>3650.2</v>
      </c>
      <c r="I109" s="110">
        <f>'6'!I192</f>
        <v>3650.2</v>
      </c>
      <c r="J109" s="31"/>
    </row>
    <row r="110" spans="1:12" ht="25.5" x14ac:dyDescent="0.2">
      <c r="A110" s="78" t="s">
        <v>138</v>
      </c>
      <c r="B110" s="124"/>
      <c r="C110" s="150" t="s">
        <v>169</v>
      </c>
      <c r="D110" s="109" t="s">
        <v>44</v>
      </c>
      <c r="E110" s="109" t="s">
        <v>37</v>
      </c>
      <c r="F110" s="109"/>
      <c r="G110" s="110">
        <f>G111+G113</f>
        <v>9125</v>
      </c>
      <c r="H110" s="110">
        <f>H111+H113</f>
        <v>5195.4000000000005</v>
      </c>
      <c r="I110" s="110">
        <f>I111+I113</f>
        <v>4876.1000000000004</v>
      </c>
      <c r="J110" s="31"/>
    </row>
    <row r="111" spans="1:12" x14ac:dyDescent="0.2">
      <c r="A111" s="78" t="s">
        <v>70</v>
      </c>
      <c r="B111" s="78"/>
      <c r="C111" s="150" t="s">
        <v>170</v>
      </c>
      <c r="D111" s="109" t="s">
        <v>44</v>
      </c>
      <c r="E111" s="109" t="s">
        <v>37</v>
      </c>
      <c r="F111" s="109"/>
      <c r="G111" s="110">
        <f>G112</f>
        <v>9125</v>
      </c>
      <c r="H111" s="110">
        <f>H112</f>
        <v>5195.4000000000005</v>
      </c>
      <c r="I111" s="110">
        <f>I112</f>
        <v>4876.1000000000004</v>
      </c>
      <c r="J111" s="31"/>
    </row>
    <row r="112" spans="1:12" ht="25.5" x14ac:dyDescent="0.2">
      <c r="A112" s="78" t="s">
        <v>75</v>
      </c>
      <c r="B112" s="78"/>
      <c r="C112" s="150" t="s">
        <v>170</v>
      </c>
      <c r="D112" s="109" t="s">
        <v>44</v>
      </c>
      <c r="E112" s="109" t="s">
        <v>37</v>
      </c>
      <c r="F112" s="109" t="s">
        <v>76</v>
      </c>
      <c r="G112" s="110">
        <f>'6'!G195</f>
        <v>9125</v>
      </c>
      <c r="H112" s="110">
        <f>'6'!H195</f>
        <v>5195.4000000000005</v>
      </c>
      <c r="I112" s="110">
        <f>'6'!I195</f>
        <v>4876.1000000000004</v>
      </c>
      <c r="J112" s="31"/>
    </row>
    <row r="113" spans="1:10" x14ac:dyDescent="0.2">
      <c r="A113" s="78"/>
      <c r="B113" s="78"/>
      <c r="C113" s="150"/>
      <c r="D113" s="109"/>
      <c r="E113" s="109"/>
      <c r="F113" s="109"/>
      <c r="G113" s="110"/>
      <c r="H113" s="110"/>
      <c r="I113" s="110"/>
      <c r="J113" s="31"/>
    </row>
    <row r="114" spans="1:10" x14ac:dyDescent="0.2">
      <c r="A114" s="78"/>
      <c r="B114" s="78"/>
      <c r="C114" s="150"/>
      <c r="D114" s="109"/>
      <c r="E114" s="109"/>
      <c r="F114" s="109"/>
      <c r="G114" s="110"/>
      <c r="H114" s="110"/>
      <c r="I114" s="110"/>
      <c r="J114" s="31"/>
    </row>
    <row r="115" spans="1:10" x14ac:dyDescent="0.2">
      <c r="A115" s="78" t="s">
        <v>137</v>
      </c>
      <c r="B115" s="124"/>
      <c r="C115" s="150" t="s">
        <v>171</v>
      </c>
      <c r="D115" s="109" t="s">
        <v>44</v>
      </c>
      <c r="E115" s="109" t="s">
        <v>37</v>
      </c>
      <c r="F115" s="109"/>
      <c r="G115" s="110">
        <f t="shared" ref="G115:I116" si="14">G116</f>
        <v>170</v>
      </c>
      <c r="H115" s="110">
        <f t="shared" si="14"/>
        <v>170</v>
      </c>
      <c r="I115" s="110">
        <f t="shared" si="14"/>
        <v>170</v>
      </c>
      <c r="J115" s="31"/>
    </row>
    <row r="116" spans="1:10" x14ac:dyDescent="0.2">
      <c r="A116" s="80" t="s">
        <v>69</v>
      </c>
      <c r="B116" s="78"/>
      <c r="C116" s="150" t="s">
        <v>172</v>
      </c>
      <c r="D116" s="109" t="s">
        <v>44</v>
      </c>
      <c r="E116" s="109" t="s">
        <v>37</v>
      </c>
      <c r="F116" s="109"/>
      <c r="G116" s="110">
        <f t="shared" si="14"/>
        <v>170</v>
      </c>
      <c r="H116" s="110">
        <f>'6'!H199</f>
        <v>170</v>
      </c>
      <c r="I116" s="110">
        <f>'6'!I199</f>
        <v>170</v>
      </c>
      <c r="J116" s="31"/>
    </row>
    <row r="117" spans="1:10" ht="25.5" x14ac:dyDescent="0.2">
      <c r="A117" s="78" t="s">
        <v>75</v>
      </c>
      <c r="B117" s="124"/>
      <c r="C117" s="150" t="s">
        <v>172</v>
      </c>
      <c r="D117" s="109" t="s">
        <v>44</v>
      </c>
      <c r="E117" s="109" t="s">
        <v>37</v>
      </c>
      <c r="F117" s="109" t="s">
        <v>76</v>
      </c>
      <c r="G117" s="110">
        <f>'6'!G200</f>
        <v>170</v>
      </c>
      <c r="H117" s="110">
        <f>'6'!H200</f>
        <v>170</v>
      </c>
      <c r="I117" s="110">
        <f>'6'!I200</f>
        <v>170</v>
      </c>
      <c r="J117" s="31"/>
    </row>
    <row r="118" spans="1:10" ht="25.5" x14ac:dyDescent="0.2">
      <c r="A118" s="78" t="s">
        <v>263</v>
      </c>
      <c r="B118" s="124"/>
      <c r="C118" s="150" t="s">
        <v>262</v>
      </c>
      <c r="D118" s="109" t="s">
        <v>44</v>
      </c>
      <c r="E118" s="109" t="s">
        <v>37</v>
      </c>
      <c r="F118" s="109"/>
      <c r="G118" s="110">
        <f>G119</f>
        <v>4896</v>
      </c>
      <c r="H118" s="110"/>
      <c r="I118" s="110"/>
      <c r="J118" s="31"/>
    </row>
    <row r="119" spans="1:10" ht="25.5" x14ac:dyDescent="0.2">
      <c r="A119" s="78" t="s">
        <v>265</v>
      </c>
      <c r="B119" s="124"/>
      <c r="C119" s="150" t="s">
        <v>264</v>
      </c>
      <c r="D119" s="109" t="s">
        <v>44</v>
      </c>
      <c r="E119" s="109" t="s">
        <v>37</v>
      </c>
      <c r="F119" s="109"/>
      <c r="G119" s="110">
        <f>G120</f>
        <v>4896</v>
      </c>
      <c r="H119" s="110"/>
      <c r="I119" s="110"/>
      <c r="J119" s="31"/>
    </row>
    <row r="120" spans="1:10" ht="25.5" x14ac:dyDescent="0.2">
      <c r="A120" s="78" t="s">
        <v>75</v>
      </c>
      <c r="B120" s="124"/>
      <c r="C120" s="150" t="s">
        <v>264</v>
      </c>
      <c r="D120" s="109" t="s">
        <v>44</v>
      </c>
      <c r="E120" s="109" t="s">
        <v>37</v>
      </c>
      <c r="F120" s="109" t="s">
        <v>76</v>
      </c>
      <c r="G120" s="110">
        <f>1096+3800</f>
        <v>4896</v>
      </c>
      <c r="H120" s="110"/>
      <c r="I120" s="110"/>
      <c r="J120" s="31"/>
    </row>
    <row r="121" spans="1:10" x14ac:dyDescent="0.2">
      <c r="A121" s="78" t="s">
        <v>267</v>
      </c>
      <c r="B121" s="124"/>
      <c r="C121" s="150" t="s">
        <v>266</v>
      </c>
      <c r="D121" s="109" t="s">
        <v>44</v>
      </c>
      <c r="E121" s="109" t="s">
        <v>37</v>
      </c>
      <c r="F121" s="109"/>
      <c r="G121" s="110">
        <f>G122</f>
        <v>708.4</v>
      </c>
      <c r="H121" s="110"/>
      <c r="I121" s="110"/>
      <c r="J121" s="31"/>
    </row>
    <row r="122" spans="1:10" x14ac:dyDescent="0.2">
      <c r="A122" s="78" t="s">
        <v>268</v>
      </c>
      <c r="B122" s="124"/>
      <c r="C122" s="150" t="s">
        <v>269</v>
      </c>
      <c r="D122" s="109" t="s">
        <v>44</v>
      </c>
      <c r="E122" s="109" t="s">
        <v>37</v>
      </c>
      <c r="F122" s="109"/>
      <c r="G122" s="110">
        <f>G123</f>
        <v>708.4</v>
      </c>
      <c r="H122" s="110"/>
      <c r="I122" s="110"/>
      <c r="J122" s="31"/>
    </row>
    <row r="123" spans="1:10" ht="27" customHeight="1" x14ac:dyDescent="0.2">
      <c r="A123" s="78" t="s">
        <v>75</v>
      </c>
      <c r="B123" s="124"/>
      <c r="C123" s="150" t="s">
        <v>269</v>
      </c>
      <c r="D123" s="109" t="s">
        <v>44</v>
      </c>
      <c r="E123" s="109" t="s">
        <v>37</v>
      </c>
      <c r="F123" s="109" t="s">
        <v>76</v>
      </c>
      <c r="G123" s="110">
        <v>708.4</v>
      </c>
      <c r="H123" s="110"/>
      <c r="I123" s="110"/>
      <c r="J123" s="31"/>
    </row>
    <row r="124" spans="1:10" ht="27" customHeight="1" x14ac:dyDescent="0.2">
      <c r="A124" s="76" t="s">
        <v>217</v>
      </c>
      <c r="B124" s="124"/>
      <c r="C124" s="150"/>
      <c r="D124" s="94" t="s">
        <v>44</v>
      </c>
      <c r="E124" s="94" t="s">
        <v>44</v>
      </c>
      <c r="F124" s="109"/>
      <c r="G124" s="110">
        <f>G125</f>
        <v>65</v>
      </c>
      <c r="H124" s="110">
        <f>H125</f>
        <v>65</v>
      </c>
      <c r="I124" s="110">
        <f>I125</f>
        <v>65</v>
      </c>
      <c r="J124" s="31"/>
    </row>
    <row r="125" spans="1:10" ht="21" customHeight="1" x14ac:dyDescent="0.2">
      <c r="A125" s="81" t="s">
        <v>273</v>
      </c>
      <c r="B125" s="124"/>
      <c r="C125" s="150" t="s">
        <v>275</v>
      </c>
      <c r="D125" s="109" t="s">
        <v>44</v>
      </c>
      <c r="E125" s="109" t="s">
        <v>44</v>
      </c>
      <c r="F125" s="109"/>
      <c r="G125" s="110">
        <f>SUM(G126)</f>
        <v>65</v>
      </c>
      <c r="H125" s="110">
        <f>SUM(H126)</f>
        <v>65</v>
      </c>
      <c r="I125" s="110">
        <f>SUM(I126)</f>
        <v>65</v>
      </c>
      <c r="J125" s="31"/>
    </row>
    <row r="126" spans="1:10" ht="31.5" customHeight="1" x14ac:dyDescent="0.2">
      <c r="A126" s="80" t="s">
        <v>276</v>
      </c>
      <c r="B126" s="124"/>
      <c r="C126" s="150" t="s">
        <v>277</v>
      </c>
      <c r="D126" s="109" t="s">
        <v>44</v>
      </c>
      <c r="E126" s="109" t="s">
        <v>44</v>
      </c>
      <c r="F126" s="109"/>
      <c r="G126" s="110">
        <f>SUM(G128)</f>
        <v>65</v>
      </c>
      <c r="H126" s="110">
        <f>SUM(H128)</f>
        <v>65</v>
      </c>
      <c r="I126" s="110">
        <f>SUM(I128)</f>
        <v>65</v>
      </c>
      <c r="J126" s="31"/>
    </row>
    <row r="127" spans="1:10" ht="29.25" customHeight="1" x14ac:dyDescent="0.2">
      <c r="A127" s="78" t="s">
        <v>126</v>
      </c>
      <c r="B127" s="124"/>
      <c r="C127" s="150" t="s">
        <v>278</v>
      </c>
      <c r="D127" s="109" t="s">
        <v>44</v>
      </c>
      <c r="E127" s="109" t="s">
        <v>44</v>
      </c>
      <c r="F127" s="109"/>
      <c r="G127" s="110">
        <f>G128</f>
        <v>65</v>
      </c>
      <c r="H127" s="110">
        <f>H128</f>
        <v>65</v>
      </c>
      <c r="I127" s="110">
        <f>I128</f>
        <v>65</v>
      </c>
      <c r="J127" s="31"/>
    </row>
    <row r="128" spans="1:10" ht="26.25" customHeight="1" x14ac:dyDescent="0.2">
      <c r="A128" s="79" t="s">
        <v>127</v>
      </c>
      <c r="B128" s="124"/>
      <c r="C128" s="150" t="s">
        <v>278</v>
      </c>
      <c r="D128" s="109" t="s">
        <v>44</v>
      </c>
      <c r="E128" s="109" t="s">
        <v>44</v>
      </c>
      <c r="F128" s="109" t="s">
        <v>279</v>
      </c>
      <c r="G128" s="110">
        <v>65</v>
      </c>
      <c r="H128" s="110">
        <v>65</v>
      </c>
      <c r="I128" s="110">
        <v>65</v>
      </c>
      <c r="J128" s="31"/>
    </row>
    <row r="129" spans="1:10" ht="38.25" x14ac:dyDescent="0.2">
      <c r="A129" s="76" t="s">
        <v>220</v>
      </c>
      <c r="B129" s="76"/>
      <c r="C129" s="155" t="s">
        <v>248</v>
      </c>
      <c r="D129" s="120" t="s">
        <v>38</v>
      </c>
      <c r="E129" s="120" t="s">
        <v>42</v>
      </c>
      <c r="F129" s="94"/>
      <c r="G129" s="123">
        <f>G130</f>
        <v>1190.2</v>
      </c>
      <c r="H129" s="96"/>
      <c r="I129" s="96"/>
      <c r="J129" s="31"/>
    </row>
    <row r="130" spans="1:10" ht="38.25" x14ac:dyDescent="0.2">
      <c r="A130" s="78" t="s">
        <v>220</v>
      </c>
      <c r="B130" s="78"/>
      <c r="C130" s="151" t="s">
        <v>219</v>
      </c>
      <c r="D130" s="115" t="s">
        <v>38</v>
      </c>
      <c r="E130" s="115" t="s">
        <v>42</v>
      </c>
      <c r="F130" s="109"/>
      <c r="G130" s="121">
        <f>G131</f>
        <v>1190.2</v>
      </c>
      <c r="H130" s="110"/>
      <c r="I130" s="110"/>
      <c r="J130" s="31"/>
    </row>
    <row r="131" spans="1:10" ht="25.5" x14ac:dyDescent="0.2">
      <c r="A131" s="81" t="s">
        <v>249</v>
      </c>
      <c r="B131" s="78"/>
      <c r="C131" s="151" t="s">
        <v>246</v>
      </c>
      <c r="D131" s="115" t="s">
        <v>38</v>
      </c>
      <c r="E131" s="115" t="s">
        <v>42</v>
      </c>
      <c r="F131" s="109"/>
      <c r="G131" s="121">
        <f>G132</f>
        <v>1190.2</v>
      </c>
      <c r="H131" s="110"/>
      <c r="I131" s="110"/>
      <c r="J131" s="31"/>
    </row>
    <row r="132" spans="1:10" ht="76.5" x14ac:dyDescent="0.2">
      <c r="A132" s="78" t="s">
        <v>236</v>
      </c>
      <c r="B132" s="78"/>
      <c r="C132" s="151" t="s">
        <v>245</v>
      </c>
      <c r="D132" s="115" t="s">
        <v>38</v>
      </c>
      <c r="E132" s="115" t="s">
        <v>42</v>
      </c>
      <c r="F132" s="109"/>
      <c r="G132" s="121">
        <f>G133</f>
        <v>1190.2</v>
      </c>
      <c r="H132" s="110"/>
      <c r="I132" s="110"/>
      <c r="J132" s="31"/>
    </row>
    <row r="133" spans="1:10" ht="25.5" x14ac:dyDescent="0.2">
      <c r="A133" s="78" t="s">
        <v>75</v>
      </c>
      <c r="B133" s="78"/>
      <c r="C133" s="151" t="s">
        <v>245</v>
      </c>
      <c r="D133" s="115" t="s">
        <v>38</v>
      </c>
      <c r="E133" s="115" t="s">
        <v>42</v>
      </c>
      <c r="F133" s="109" t="s">
        <v>76</v>
      </c>
      <c r="G133" s="121">
        <f>'6'!G135</f>
        <v>1190.2</v>
      </c>
      <c r="H133" s="110"/>
      <c r="I133" s="110"/>
      <c r="J133" s="31"/>
    </row>
    <row r="134" spans="1:10" ht="38.25" x14ac:dyDescent="0.2">
      <c r="A134" s="83" t="s">
        <v>208</v>
      </c>
      <c r="B134" s="76"/>
      <c r="C134" s="157" t="s">
        <v>222</v>
      </c>
      <c r="D134" s="120" t="s">
        <v>38</v>
      </c>
      <c r="E134" s="120" t="s">
        <v>42</v>
      </c>
      <c r="F134" s="94"/>
      <c r="G134" s="123">
        <f>G135</f>
        <v>929.3</v>
      </c>
      <c r="H134" s="110"/>
      <c r="I134" s="110"/>
      <c r="J134" s="31"/>
    </row>
    <row r="135" spans="1:10" ht="30.75" customHeight="1" x14ac:dyDescent="0.2">
      <c r="A135" s="80" t="s">
        <v>208</v>
      </c>
      <c r="B135" s="78"/>
      <c r="C135" s="150" t="s">
        <v>209</v>
      </c>
      <c r="D135" s="115" t="s">
        <v>38</v>
      </c>
      <c r="E135" s="115" t="s">
        <v>42</v>
      </c>
      <c r="F135" s="109"/>
      <c r="G135" s="121">
        <f>G136</f>
        <v>929.3</v>
      </c>
      <c r="H135" s="110"/>
      <c r="I135" s="110"/>
      <c r="J135" s="31"/>
    </row>
    <row r="136" spans="1:10" x14ac:dyDescent="0.2">
      <c r="A136" s="78" t="s">
        <v>247</v>
      </c>
      <c r="B136" s="78"/>
      <c r="C136" s="150" t="s">
        <v>250</v>
      </c>
      <c r="D136" s="115" t="s">
        <v>38</v>
      </c>
      <c r="E136" s="115" t="s">
        <v>42</v>
      </c>
      <c r="F136" s="109"/>
      <c r="G136" s="121">
        <f>G137</f>
        <v>929.3</v>
      </c>
      <c r="H136" s="110"/>
      <c r="I136" s="110"/>
      <c r="J136" s="31"/>
    </row>
    <row r="137" spans="1:10" ht="76.5" x14ac:dyDescent="0.2">
      <c r="A137" s="78" t="s">
        <v>236</v>
      </c>
      <c r="B137" s="78"/>
      <c r="C137" s="151" t="s">
        <v>251</v>
      </c>
      <c r="D137" s="115" t="s">
        <v>38</v>
      </c>
      <c r="E137" s="115" t="s">
        <v>42</v>
      </c>
      <c r="F137" s="109"/>
      <c r="G137" s="121">
        <f>G138</f>
        <v>929.3</v>
      </c>
      <c r="H137" s="110"/>
      <c r="I137" s="110"/>
      <c r="J137" s="31"/>
    </row>
    <row r="138" spans="1:10" ht="25.5" x14ac:dyDescent="0.2">
      <c r="A138" s="78" t="s">
        <v>75</v>
      </c>
      <c r="B138" s="78"/>
      <c r="C138" s="151" t="s">
        <v>251</v>
      </c>
      <c r="D138" s="115" t="s">
        <v>38</v>
      </c>
      <c r="E138" s="115" t="s">
        <v>42</v>
      </c>
      <c r="F138" s="109" t="s">
        <v>76</v>
      </c>
      <c r="G138" s="121">
        <f>'6'!G140</f>
        <v>929.3</v>
      </c>
      <c r="H138" s="110"/>
      <c r="I138" s="110"/>
      <c r="J138" s="31"/>
    </row>
    <row r="139" spans="1:10" ht="38.25" x14ac:dyDescent="0.2">
      <c r="A139" s="76" t="s">
        <v>254</v>
      </c>
      <c r="B139" s="76"/>
      <c r="C139" s="157" t="s">
        <v>255</v>
      </c>
      <c r="D139" s="120" t="s">
        <v>44</v>
      </c>
      <c r="E139" s="120" t="s">
        <v>35</v>
      </c>
      <c r="F139" s="94"/>
      <c r="G139" s="123">
        <f>G140</f>
        <v>2022.3</v>
      </c>
      <c r="H139" s="96"/>
      <c r="I139" s="96"/>
      <c r="J139" s="31"/>
    </row>
    <row r="140" spans="1:10" ht="38.25" x14ac:dyDescent="0.2">
      <c r="A140" s="78" t="s">
        <v>256</v>
      </c>
      <c r="B140" s="78"/>
      <c r="C140" s="150" t="s">
        <v>257</v>
      </c>
      <c r="D140" s="115" t="s">
        <v>44</v>
      </c>
      <c r="E140" s="115" t="s">
        <v>35</v>
      </c>
      <c r="F140" s="109"/>
      <c r="G140" s="121">
        <f>G145+G141+G143</f>
        <v>2022.3</v>
      </c>
      <c r="H140" s="110"/>
      <c r="I140" s="110"/>
      <c r="J140" s="31"/>
    </row>
    <row r="141" spans="1:10" ht="25.5" x14ac:dyDescent="0.2">
      <c r="A141" s="78" t="s">
        <v>304</v>
      </c>
      <c r="B141" s="78"/>
      <c r="C141" s="112" t="s">
        <v>305</v>
      </c>
      <c r="D141" s="115" t="s">
        <v>44</v>
      </c>
      <c r="E141" s="115" t="s">
        <v>35</v>
      </c>
      <c r="F141" s="109"/>
      <c r="G141" s="110">
        <f>G142</f>
        <v>1178.5</v>
      </c>
      <c r="H141" s="110"/>
      <c r="I141" s="110"/>
      <c r="J141" s="31"/>
    </row>
    <row r="142" spans="1:10" x14ac:dyDescent="0.2">
      <c r="A142" s="81" t="s">
        <v>74</v>
      </c>
      <c r="B142" s="78"/>
      <c r="C142" s="112" t="s">
        <v>305</v>
      </c>
      <c r="D142" s="115" t="s">
        <v>44</v>
      </c>
      <c r="E142" s="115" t="s">
        <v>35</v>
      </c>
      <c r="F142" s="109" t="s">
        <v>184</v>
      </c>
      <c r="G142" s="110">
        <v>1178.5</v>
      </c>
      <c r="H142" s="110"/>
      <c r="I142" s="110"/>
      <c r="J142" s="31"/>
    </row>
    <row r="143" spans="1:10" x14ac:dyDescent="0.2">
      <c r="A143" s="78" t="s">
        <v>306</v>
      </c>
      <c r="B143" s="78"/>
      <c r="C143" s="112" t="s">
        <v>307</v>
      </c>
      <c r="D143" s="115" t="s">
        <v>44</v>
      </c>
      <c r="E143" s="115" t="s">
        <v>35</v>
      </c>
      <c r="F143" s="109"/>
      <c r="G143" s="110">
        <f>G144</f>
        <v>743.8</v>
      </c>
      <c r="H143" s="110"/>
      <c r="I143" s="110"/>
      <c r="J143" s="31"/>
    </row>
    <row r="144" spans="1:10" x14ac:dyDescent="0.2">
      <c r="A144" s="81" t="s">
        <v>74</v>
      </c>
      <c r="B144" s="78"/>
      <c r="C144" s="112" t="s">
        <v>307</v>
      </c>
      <c r="D144" s="115" t="s">
        <v>44</v>
      </c>
      <c r="E144" s="115" t="s">
        <v>35</v>
      </c>
      <c r="F144" s="109" t="s">
        <v>184</v>
      </c>
      <c r="G144" s="110">
        <v>743.8</v>
      </c>
      <c r="H144" s="110"/>
      <c r="I144" s="110"/>
      <c r="J144" s="31"/>
    </row>
    <row r="145" spans="1:11" ht="25.5" x14ac:dyDescent="0.2">
      <c r="A145" s="78" t="s">
        <v>258</v>
      </c>
      <c r="B145" s="78"/>
      <c r="C145" s="150" t="s">
        <v>259</v>
      </c>
      <c r="D145" s="115" t="s">
        <v>44</v>
      </c>
      <c r="E145" s="115" t="s">
        <v>35</v>
      </c>
      <c r="F145" s="109"/>
      <c r="G145" s="121">
        <f>G146</f>
        <v>100</v>
      </c>
      <c r="H145" s="110"/>
      <c r="I145" s="110"/>
      <c r="J145" s="31"/>
    </row>
    <row r="146" spans="1:11" x14ac:dyDescent="0.2">
      <c r="A146" s="78" t="s">
        <v>260</v>
      </c>
      <c r="B146" s="78"/>
      <c r="C146" s="150" t="s">
        <v>259</v>
      </c>
      <c r="D146" s="115" t="s">
        <v>44</v>
      </c>
      <c r="E146" s="115" t="s">
        <v>35</v>
      </c>
      <c r="F146" s="109" t="s">
        <v>261</v>
      </c>
      <c r="G146" s="121">
        <v>100</v>
      </c>
      <c r="H146" s="110"/>
      <c r="I146" s="110"/>
      <c r="J146" s="31"/>
    </row>
    <row r="147" spans="1:11" hidden="1" x14ac:dyDescent="0.2">
      <c r="A147" s="78"/>
      <c r="B147" s="78"/>
      <c r="C147" s="151"/>
      <c r="D147" s="115"/>
      <c r="E147" s="115"/>
      <c r="F147" s="109"/>
      <c r="G147" s="121"/>
      <c r="H147" s="110"/>
      <c r="I147" s="110"/>
      <c r="J147" s="31"/>
    </row>
    <row r="148" spans="1:11" hidden="1" x14ac:dyDescent="0.2">
      <c r="A148" s="78"/>
      <c r="B148" s="78"/>
      <c r="C148" s="151"/>
      <c r="D148" s="115"/>
      <c r="E148" s="115"/>
      <c r="F148" s="109"/>
      <c r="G148" s="121"/>
      <c r="H148" s="110"/>
      <c r="I148" s="110"/>
      <c r="J148" s="31"/>
    </row>
    <row r="149" spans="1:11" hidden="1" x14ac:dyDescent="0.2">
      <c r="A149" s="78"/>
      <c r="B149" s="78"/>
      <c r="C149" s="151"/>
      <c r="D149" s="115"/>
      <c r="E149" s="115"/>
      <c r="F149" s="109"/>
      <c r="G149" s="121"/>
      <c r="H149" s="110"/>
      <c r="I149" s="110"/>
      <c r="J149" s="31"/>
    </row>
    <row r="150" spans="1:11" hidden="1" x14ac:dyDescent="0.2">
      <c r="A150" s="78"/>
      <c r="B150" s="78"/>
      <c r="C150" s="151"/>
      <c r="D150" s="115"/>
      <c r="E150" s="115"/>
      <c r="F150" s="109"/>
      <c r="G150" s="121"/>
      <c r="H150" s="110"/>
      <c r="I150" s="110"/>
      <c r="J150" s="31"/>
    </row>
    <row r="151" spans="1:11" s="183" customFormat="1" ht="14.25" x14ac:dyDescent="0.2">
      <c r="A151" s="76" t="s">
        <v>223</v>
      </c>
      <c r="B151" s="78"/>
      <c r="C151" s="151"/>
      <c r="D151" s="109"/>
      <c r="E151" s="109"/>
      <c r="F151" s="109"/>
      <c r="G151" s="190">
        <f>G152+G211+G243+G274+G281+G252+G226+G238+G232+G218+G267</f>
        <v>23964.399999999998</v>
      </c>
      <c r="H151" s="190">
        <f>H152+H211+H243+H274+H281+H252+H226-0.06</f>
        <v>16154.01</v>
      </c>
      <c r="I151" s="190">
        <f>I152+I211+I243+I274+I281+I252+I226</f>
        <v>16221.23</v>
      </c>
      <c r="J151" s="182"/>
    </row>
    <row r="152" spans="1:11" ht="13.5" x14ac:dyDescent="0.2">
      <c r="A152" s="76" t="s">
        <v>16</v>
      </c>
      <c r="B152" s="95">
        <v>911</v>
      </c>
      <c r="C152" s="158" t="s">
        <v>15</v>
      </c>
      <c r="D152" s="94" t="s">
        <v>35</v>
      </c>
      <c r="E152" s="94" t="s">
        <v>36</v>
      </c>
      <c r="F152" s="95" t="s">
        <v>15</v>
      </c>
      <c r="G152" s="96">
        <f>G153+G160+G172+G184+G178</f>
        <v>15992.2</v>
      </c>
      <c r="H152" s="96">
        <f>H153+H160+H172+H184+H178</f>
        <v>14209.47</v>
      </c>
      <c r="I152" s="96">
        <f>I153+I160+I172+I184+I178</f>
        <v>14276.63</v>
      </c>
      <c r="J152" s="35"/>
      <c r="K152" s="35"/>
    </row>
    <row r="153" spans="1:11" ht="38.25" x14ac:dyDescent="0.2">
      <c r="A153" s="76" t="s">
        <v>190</v>
      </c>
      <c r="B153" s="77"/>
      <c r="C153" s="159"/>
      <c r="D153" s="107" t="s">
        <v>35</v>
      </c>
      <c r="E153" s="107" t="s">
        <v>37</v>
      </c>
      <c r="F153" s="107"/>
      <c r="G153" s="126">
        <f t="shared" ref="G153:I154" si="15">G154</f>
        <v>334.1</v>
      </c>
      <c r="H153" s="126">
        <f t="shared" si="15"/>
        <v>334.1</v>
      </c>
      <c r="I153" s="126">
        <f t="shared" si="15"/>
        <v>334.1</v>
      </c>
    </row>
    <row r="154" spans="1:11" ht="15" x14ac:dyDescent="0.25">
      <c r="A154" s="78" t="s">
        <v>145</v>
      </c>
      <c r="B154" s="77"/>
      <c r="C154" s="149" t="s">
        <v>81</v>
      </c>
      <c r="D154" s="109" t="s">
        <v>35</v>
      </c>
      <c r="E154" s="109" t="s">
        <v>37</v>
      </c>
      <c r="F154" s="107"/>
      <c r="G154" s="127">
        <f t="shared" si="15"/>
        <v>334.1</v>
      </c>
      <c r="H154" s="127">
        <f t="shared" si="15"/>
        <v>334.1</v>
      </c>
      <c r="I154" s="127">
        <f t="shared" si="15"/>
        <v>334.1</v>
      </c>
    </row>
    <row r="155" spans="1:11" ht="25.5" x14ac:dyDescent="0.2">
      <c r="A155" s="78" t="s">
        <v>53</v>
      </c>
      <c r="B155" s="78"/>
      <c r="C155" s="149" t="s">
        <v>78</v>
      </c>
      <c r="D155" s="109" t="s">
        <v>35</v>
      </c>
      <c r="E155" s="109" t="s">
        <v>37</v>
      </c>
      <c r="F155" s="109"/>
      <c r="G155" s="110">
        <f>G156+G158</f>
        <v>334.1</v>
      </c>
      <c r="H155" s="110">
        <f>H156+H158</f>
        <v>334.1</v>
      </c>
      <c r="I155" s="110">
        <f>I156+I158</f>
        <v>334.1</v>
      </c>
    </row>
    <row r="156" spans="1:11" x14ac:dyDescent="0.2">
      <c r="A156" s="79" t="s">
        <v>147</v>
      </c>
      <c r="B156" s="78"/>
      <c r="C156" s="149" t="s">
        <v>146</v>
      </c>
      <c r="D156" s="109" t="s">
        <v>35</v>
      </c>
      <c r="E156" s="109" t="s">
        <v>37</v>
      </c>
      <c r="F156" s="109"/>
      <c r="G156" s="110">
        <f>G157</f>
        <v>182.3</v>
      </c>
      <c r="H156" s="110">
        <f>H157</f>
        <v>182.3</v>
      </c>
      <c r="I156" s="110">
        <f>I157</f>
        <v>182.3</v>
      </c>
    </row>
    <row r="157" spans="1:11" ht="25.5" x14ac:dyDescent="0.2">
      <c r="A157" s="78" t="s">
        <v>75</v>
      </c>
      <c r="B157" s="78"/>
      <c r="C157" s="149" t="s">
        <v>79</v>
      </c>
      <c r="D157" s="109" t="s">
        <v>35</v>
      </c>
      <c r="E157" s="109" t="s">
        <v>37</v>
      </c>
      <c r="F157" s="109" t="s">
        <v>76</v>
      </c>
      <c r="G157" s="110">
        <f>'6'!G18</f>
        <v>182.3</v>
      </c>
      <c r="H157" s="110">
        <f>'6'!H18</f>
        <v>182.3</v>
      </c>
      <c r="I157" s="110">
        <f>'6'!I18</f>
        <v>182.3</v>
      </c>
    </row>
    <row r="158" spans="1:11" ht="27" customHeight="1" x14ac:dyDescent="0.2">
      <c r="A158" s="78" t="s">
        <v>54</v>
      </c>
      <c r="B158" s="78"/>
      <c r="C158" s="149" t="s">
        <v>80</v>
      </c>
      <c r="D158" s="109" t="s">
        <v>35</v>
      </c>
      <c r="E158" s="109" t="s">
        <v>37</v>
      </c>
      <c r="F158" s="114"/>
      <c r="G158" s="110">
        <f>G159</f>
        <v>151.80000000000001</v>
      </c>
      <c r="H158" s="110">
        <f>H159</f>
        <v>151.80000000000001</v>
      </c>
      <c r="I158" s="110">
        <f>I159</f>
        <v>151.80000000000001</v>
      </c>
    </row>
    <row r="159" spans="1:11" x14ac:dyDescent="0.2">
      <c r="A159" s="78" t="s">
        <v>55</v>
      </c>
      <c r="B159" s="78"/>
      <c r="C159" s="149" t="s">
        <v>80</v>
      </c>
      <c r="D159" s="109" t="s">
        <v>35</v>
      </c>
      <c r="E159" s="109" t="s">
        <v>37</v>
      </c>
      <c r="F159" s="109" t="s">
        <v>56</v>
      </c>
      <c r="G159" s="110">
        <f>'6'!G20</f>
        <v>151.80000000000001</v>
      </c>
      <c r="H159" s="110">
        <f>'6'!H20</f>
        <v>151.80000000000001</v>
      </c>
      <c r="I159" s="110">
        <f>'6'!I20</f>
        <v>151.80000000000001</v>
      </c>
    </row>
    <row r="160" spans="1:11" ht="39" customHeight="1" x14ac:dyDescent="0.2">
      <c r="A160" s="76" t="s">
        <v>17</v>
      </c>
      <c r="B160" s="78"/>
      <c r="C160" s="160" t="s">
        <v>15</v>
      </c>
      <c r="D160" s="107" t="s">
        <v>35</v>
      </c>
      <c r="E160" s="107" t="s">
        <v>38</v>
      </c>
      <c r="F160" s="113" t="s">
        <v>15</v>
      </c>
      <c r="G160" s="108">
        <f>G161+G166</f>
        <v>13583.3</v>
      </c>
      <c r="H160" s="108">
        <f>H161+H166</f>
        <v>12637.47</v>
      </c>
      <c r="I160" s="108">
        <f>I161+I166</f>
        <v>12690.699999999999</v>
      </c>
      <c r="J160" s="92"/>
      <c r="K160" s="92"/>
    </row>
    <row r="161" spans="1:9" x14ac:dyDescent="0.2">
      <c r="A161" s="80" t="s">
        <v>72</v>
      </c>
      <c r="B161" s="78"/>
      <c r="C161" s="149" t="s">
        <v>81</v>
      </c>
      <c r="D161" s="109" t="s">
        <v>35</v>
      </c>
      <c r="E161" s="109" t="s">
        <v>38</v>
      </c>
      <c r="F161" s="114" t="s">
        <v>15</v>
      </c>
      <c r="G161" s="128">
        <f t="shared" ref="G161:I164" si="16">G162</f>
        <v>1951.4</v>
      </c>
      <c r="H161" s="128">
        <f t="shared" si="16"/>
        <v>1951.4</v>
      </c>
      <c r="I161" s="128">
        <f t="shared" si="16"/>
        <v>1951.4</v>
      </c>
    </row>
    <row r="162" spans="1:9" x14ac:dyDescent="0.2">
      <c r="A162" s="78" t="s">
        <v>57</v>
      </c>
      <c r="B162" s="78"/>
      <c r="C162" s="149" t="s">
        <v>83</v>
      </c>
      <c r="D162" s="109" t="s">
        <v>35</v>
      </c>
      <c r="E162" s="109" t="s">
        <v>38</v>
      </c>
      <c r="F162" s="114" t="s">
        <v>15</v>
      </c>
      <c r="G162" s="128">
        <f t="shared" si="16"/>
        <v>1951.4</v>
      </c>
      <c r="H162" s="128">
        <f t="shared" si="16"/>
        <v>1951.4</v>
      </c>
      <c r="I162" s="128">
        <f t="shared" si="16"/>
        <v>1951.4</v>
      </c>
    </row>
    <row r="163" spans="1:9" x14ac:dyDescent="0.2">
      <c r="A163" s="79" t="s">
        <v>147</v>
      </c>
      <c r="B163" s="78"/>
      <c r="C163" s="149" t="s">
        <v>148</v>
      </c>
      <c r="D163" s="109" t="s">
        <v>35</v>
      </c>
      <c r="E163" s="109" t="s">
        <v>38</v>
      </c>
      <c r="F163" s="114"/>
      <c r="G163" s="128">
        <f t="shared" si="16"/>
        <v>1951.4</v>
      </c>
      <c r="H163" s="128">
        <f t="shared" si="16"/>
        <v>1951.4</v>
      </c>
      <c r="I163" s="128">
        <f t="shared" si="16"/>
        <v>1951.4</v>
      </c>
    </row>
    <row r="164" spans="1:9" ht="25.5" x14ac:dyDescent="0.2">
      <c r="A164" s="80" t="s">
        <v>59</v>
      </c>
      <c r="B164" s="78"/>
      <c r="C164" s="161" t="s">
        <v>82</v>
      </c>
      <c r="D164" s="129" t="s">
        <v>35</v>
      </c>
      <c r="E164" s="129" t="s">
        <v>38</v>
      </c>
      <c r="F164" s="130"/>
      <c r="G164" s="128">
        <f t="shared" si="16"/>
        <v>1951.4</v>
      </c>
      <c r="H164" s="128">
        <f t="shared" si="16"/>
        <v>1951.4</v>
      </c>
      <c r="I164" s="128">
        <f t="shared" si="16"/>
        <v>1951.4</v>
      </c>
    </row>
    <row r="165" spans="1:9" ht="26.25" customHeight="1" x14ac:dyDescent="0.2">
      <c r="A165" s="79" t="s">
        <v>191</v>
      </c>
      <c r="B165" s="78"/>
      <c r="C165" s="149" t="s">
        <v>82</v>
      </c>
      <c r="D165" s="109" t="s">
        <v>35</v>
      </c>
      <c r="E165" s="109" t="s">
        <v>38</v>
      </c>
      <c r="F165" s="114">
        <v>120</v>
      </c>
      <c r="G165" s="110">
        <f>'6'!G26</f>
        <v>1951.4</v>
      </c>
      <c r="H165" s="110">
        <f>'6'!H26</f>
        <v>1951.4</v>
      </c>
      <c r="I165" s="110">
        <f>'6'!I26</f>
        <v>1951.4</v>
      </c>
    </row>
    <row r="166" spans="1:9" ht="25.5" x14ac:dyDescent="0.2">
      <c r="A166" s="80" t="s">
        <v>58</v>
      </c>
      <c r="B166" s="131"/>
      <c r="C166" s="151" t="s">
        <v>78</v>
      </c>
      <c r="D166" s="132" t="s">
        <v>35</v>
      </c>
      <c r="E166" s="132" t="s">
        <v>38</v>
      </c>
      <c r="F166" s="111"/>
      <c r="G166" s="133">
        <f>G167+G169</f>
        <v>11631.9</v>
      </c>
      <c r="H166" s="133">
        <f>H167+H169</f>
        <v>10686.07</v>
      </c>
      <c r="I166" s="133">
        <f>I167+I169</f>
        <v>10739.3</v>
      </c>
    </row>
    <row r="167" spans="1:9" ht="25.5" x14ac:dyDescent="0.2">
      <c r="A167" s="80" t="s">
        <v>59</v>
      </c>
      <c r="B167" s="131"/>
      <c r="C167" s="162" t="s">
        <v>84</v>
      </c>
      <c r="D167" s="135" t="s">
        <v>35</v>
      </c>
      <c r="E167" s="135" t="s">
        <v>38</v>
      </c>
      <c r="F167" s="134" t="s">
        <v>15</v>
      </c>
      <c r="G167" s="136">
        <f>G168</f>
        <v>8172.5</v>
      </c>
      <c r="H167" s="136">
        <f>H168</f>
        <v>8172.5</v>
      </c>
      <c r="I167" s="136">
        <f>I168</f>
        <v>8172.5</v>
      </c>
    </row>
    <row r="168" spans="1:9" ht="25.5" x14ac:dyDescent="0.2">
      <c r="A168" s="79" t="s">
        <v>77</v>
      </c>
      <c r="B168" s="131"/>
      <c r="C168" s="151" t="s">
        <v>84</v>
      </c>
      <c r="D168" s="115" t="s">
        <v>35</v>
      </c>
      <c r="E168" s="115" t="s">
        <v>38</v>
      </c>
      <c r="F168" s="112">
        <v>120</v>
      </c>
      <c r="G168" s="110">
        <f>'6'!G29</f>
        <v>8172.5</v>
      </c>
      <c r="H168" s="110">
        <f>'6'!H29</f>
        <v>8172.5</v>
      </c>
      <c r="I168" s="110">
        <f>'6'!I29</f>
        <v>8172.5</v>
      </c>
    </row>
    <row r="169" spans="1:9" ht="25.5" x14ac:dyDescent="0.2">
      <c r="A169" s="79" t="s">
        <v>189</v>
      </c>
      <c r="B169" s="131"/>
      <c r="C169" s="163" t="s">
        <v>79</v>
      </c>
      <c r="D169" s="137" t="s">
        <v>35</v>
      </c>
      <c r="E169" s="137" t="s">
        <v>38</v>
      </c>
      <c r="F169" s="138"/>
      <c r="G169" s="139">
        <f>G170+G171</f>
        <v>3459.4</v>
      </c>
      <c r="H169" s="139">
        <f>H170+H171</f>
        <v>2513.5700000000002</v>
      </c>
      <c r="I169" s="139">
        <f>I170+I171</f>
        <v>2566.7999999999997</v>
      </c>
    </row>
    <row r="170" spans="1:9" ht="25.5" x14ac:dyDescent="0.2">
      <c r="A170" s="78" t="s">
        <v>75</v>
      </c>
      <c r="B170" s="131"/>
      <c r="C170" s="151" t="s">
        <v>79</v>
      </c>
      <c r="D170" s="115" t="s">
        <v>35</v>
      </c>
      <c r="E170" s="115" t="s">
        <v>38</v>
      </c>
      <c r="F170" s="115" t="s">
        <v>76</v>
      </c>
      <c r="G170" s="121">
        <f>'6'!G31</f>
        <v>3459.4</v>
      </c>
      <c r="H170" s="121">
        <f>'6'!H31+0.07</f>
        <v>2513.5700000000002</v>
      </c>
      <c r="I170" s="121">
        <f>'6'!I31</f>
        <v>2566.7999999999997</v>
      </c>
    </row>
    <row r="171" spans="1:9" x14ac:dyDescent="0.2">
      <c r="A171" s="81" t="s">
        <v>74</v>
      </c>
      <c r="B171" s="131"/>
      <c r="C171" s="151" t="s">
        <v>79</v>
      </c>
      <c r="D171" s="115" t="s">
        <v>35</v>
      </c>
      <c r="E171" s="115" t="s">
        <v>38</v>
      </c>
      <c r="F171" s="115" t="s">
        <v>184</v>
      </c>
      <c r="G171" s="121">
        <f>'6'!G32</f>
        <v>0</v>
      </c>
      <c r="H171" s="121">
        <f>'6'!H32</f>
        <v>0</v>
      </c>
      <c r="I171" s="121">
        <f>'6'!I32</f>
        <v>0</v>
      </c>
    </row>
    <row r="172" spans="1:9" ht="14.25" x14ac:dyDescent="0.2">
      <c r="A172" s="83" t="s">
        <v>18</v>
      </c>
      <c r="B172" s="111"/>
      <c r="C172" s="147"/>
      <c r="D172" s="140" t="s">
        <v>35</v>
      </c>
      <c r="E172" s="140" t="s">
        <v>39</v>
      </c>
      <c r="F172" s="106"/>
      <c r="G172" s="108">
        <f t="shared" ref="G172:I176" si="17">G173</f>
        <v>100</v>
      </c>
      <c r="H172" s="108">
        <f t="shared" si="17"/>
        <v>100</v>
      </c>
      <c r="I172" s="108">
        <f t="shared" si="17"/>
        <v>100</v>
      </c>
    </row>
    <row r="173" spans="1:9" x14ac:dyDescent="0.2">
      <c r="A173" s="80" t="s">
        <v>60</v>
      </c>
      <c r="B173" s="111"/>
      <c r="C173" s="150" t="s">
        <v>85</v>
      </c>
      <c r="D173" s="132" t="s">
        <v>35</v>
      </c>
      <c r="E173" s="132" t="s">
        <v>39</v>
      </c>
      <c r="F173" s="111"/>
      <c r="G173" s="110">
        <f t="shared" si="17"/>
        <v>100</v>
      </c>
      <c r="H173" s="110">
        <f t="shared" si="17"/>
        <v>100</v>
      </c>
      <c r="I173" s="110">
        <f t="shared" si="17"/>
        <v>100</v>
      </c>
    </row>
    <row r="174" spans="1:9" x14ac:dyDescent="0.2">
      <c r="A174" s="80" t="s">
        <v>73</v>
      </c>
      <c r="B174" s="111"/>
      <c r="C174" s="150" t="s">
        <v>86</v>
      </c>
      <c r="D174" s="132" t="s">
        <v>35</v>
      </c>
      <c r="E174" s="132" t="s">
        <v>39</v>
      </c>
      <c r="F174" s="111" t="s">
        <v>15</v>
      </c>
      <c r="G174" s="110">
        <f t="shared" si="17"/>
        <v>100</v>
      </c>
      <c r="H174" s="110">
        <f t="shared" si="17"/>
        <v>100</v>
      </c>
      <c r="I174" s="110">
        <f t="shared" si="17"/>
        <v>100</v>
      </c>
    </row>
    <row r="175" spans="1:9" x14ac:dyDescent="0.2">
      <c r="A175" s="80" t="s">
        <v>73</v>
      </c>
      <c r="B175" s="111"/>
      <c r="C175" s="150" t="s">
        <v>102</v>
      </c>
      <c r="D175" s="132" t="s">
        <v>35</v>
      </c>
      <c r="E175" s="132" t="s">
        <v>39</v>
      </c>
      <c r="F175" s="111"/>
      <c r="G175" s="110">
        <f t="shared" si="17"/>
        <v>100</v>
      </c>
      <c r="H175" s="110">
        <f t="shared" si="17"/>
        <v>100</v>
      </c>
      <c r="I175" s="110">
        <f t="shared" si="17"/>
        <v>100</v>
      </c>
    </row>
    <row r="176" spans="1:9" x14ac:dyDescent="0.2">
      <c r="A176" s="80" t="s">
        <v>61</v>
      </c>
      <c r="B176" s="111"/>
      <c r="C176" s="151" t="s">
        <v>87</v>
      </c>
      <c r="D176" s="132" t="s">
        <v>35</v>
      </c>
      <c r="E176" s="132" t="s">
        <v>39</v>
      </c>
      <c r="F176" s="132" t="s">
        <v>15</v>
      </c>
      <c r="G176" s="110">
        <f t="shared" si="17"/>
        <v>100</v>
      </c>
      <c r="H176" s="110">
        <f t="shared" si="17"/>
        <v>100</v>
      </c>
      <c r="I176" s="110">
        <f t="shared" si="17"/>
        <v>100</v>
      </c>
    </row>
    <row r="177" spans="1:9" x14ac:dyDescent="0.2">
      <c r="A177" s="80" t="s">
        <v>61</v>
      </c>
      <c r="B177" s="111"/>
      <c r="C177" s="151" t="s">
        <v>87</v>
      </c>
      <c r="D177" s="132" t="s">
        <v>35</v>
      </c>
      <c r="E177" s="132" t="s">
        <v>39</v>
      </c>
      <c r="F177" s="132" t="s">
        <v>62</v>
      </c>
      <c r="G177" s="110">
        <f>'6'!G38</f>
        <v>100</v>
      </c>
      <c r="H177" s="110">
        <f>'6'!H38</f>
        <v>100</v>
      </c>
      <c r="I177" s="110">
        <f>'6'!I38</f>
        <v>100</v>
      </c>
    </row>
    <row r="178" spans="1:9" hidden="1" x14ac:dyDescent="0.2">
      <c r="A178" s="83" t="s">
        <v>51</v>
      </c>
      <c r="B178" s="111"/>
      <c r="C178" s="151"/>
      <c r="D178" s="132"/>
      <c r="E178" s="132"/>
      <c r="F178" s="132"/>
      <c r="G178" s="96">
        <f t="shared" ref="G178:I182" si="18">G179</f>
        <v>100</v>
      </c>
      <c r="H178" s="96">
        <f t="shared" si="18"/>
        <v>0</v>
      </c>
      <c r="I178" s="96">
        <f t="shared" si="18"/>
        <v>0</v>
      </c>
    </row>
    <row r="179" spans="1:9" hidden="1" x14ac:dyDescent="0.2">
      <c r="A179" s="80" t="s">
        <v>60</v>
      </c>
      <c r="B179" s="111"/>
      <c r="C179" s="150" t="s">
        <v>85</v>
      </c>
      <c r="D179" s="132" t="s">
        <v>35</v>
      </c>
      <c r="E179" s="132" t="s">
        <v>52</v>
      </c>
      <c r="F179" s="132"/>
      <c r="G179" s="110">
        <f t="shared" si="18"/>
        <v>100</v>
      </c>
      <c r="H179" s="110">
        <f t="shared" si="18"/>
        <v>0</v>
      </c>
      <c r="I179" s="110">
        <f t="shared" si="18"/>
        <v>0</v>
      </c>
    </row>
    <row r="180" spans="1:9" hidden="1" x14ac:dyDescent="0.2">
      <c r="A180" s="80" t="s">
        <v>73</v>
      </c>
      <c r="B180" s="111"/>
      <c r="C180" s="150" t="s">
        <v>86</v>
      </c>
      <c r="D180" s="132" t="s">
        <v>35</v>
      </c>
      <c r="E180" s="132" t="s">
        <v>52</v>
      </c>
      <c r="F180" s="132"/>
      <c r="G180" s="110">
        <f t="shared" si="18"/>
        <v>100</v>
      </c>
      <c r="H180" s="110">
        <f t="shared" si="18"/>
        <v>0</v>
      </c>
      <c r="I180" s="110">
        <f t="shared" si="18"/>
        <v>0</v>
      </c>
    </row>
    <row r="181" spans="1:9" hidden="1" x14ac:dyDescent="0.2">
      <c r="A181" s="80" t="s">
        <v>73</v>
      </c>
      <c r="B181" s="111"/>
      <c r="C181" s="150" t="s">
        <v>102</v>
      </c>
      <c r="D181" s="132" t="s">
        <v>35</v>
      </c>
      <c r="E181" s="132" t="s">
        <v>52</v>
      </c>
      <c r="F181" s="132"/>
      <c r="G181" s="110">
        <f t="shared" si="18"/>
        <v>100</v>
      </c>
      <c r="H181" s="110">
        <f t="shared" si="18"/>
        <v>0</v>
      </c>
      <c r="I181" s="110">
        <f t="shared" si="18"/>
        <v>0</v>
      </c>
    </row>
    <row r="182" spans="1:9" hidden="1" x14ac:dyDescent="0.2">
      <c r="A182" s="80" t="s">
        <v>216</v>
      </c>
      <c r="B182" s="111"/>
      <c r="C182" s="150" t="s">
        <v>215</v>
      </c>
      <c r="D182" s="132" t="s">
        <v>35</v>
      </c>
      <c r="E182" s="132" t="s">
        <v>52</v>
      </c>
      <c r="F182" s="132"/>
      <c r="G182" s="110">
        <f t="shared" si="18"/>
        <v>100</v>
      </c>
      <c r="H182" s="110">
        <f t="shared" si="18"/>
        <v>0</v>
      </c>
      <c r="I182" s="110">
        <f t="shared" si="18"/>
        <v>0</v>
      </c>
    </row>
    <row r="183" spans="1:9" ht="25.5" hidden="1" x14ac:dyDescent="0.2">
      <c r="A183" s="78" t="s">
        <v>75</v>
      </c>
      <c r="B183" s="111"/>
      <c r="C183" s="150" t="s">
        <v>215</v>
      </c>
      <c r="D183" s="132" t="s">
        <v>35</v>
      </c>
      <c r="E183" s="132" t="s">
        <v>52</v>
      </c>
      <c r="F183" s="132" t="s">
        <v>76</v>
      </c>
      <c r="G183" s="110">
        <f>'6'!G44</f>
        <v>100</v>
      </c>
      <c r="H183" s="110">
        <f>'6'!H44</f>
        <v>0</v>
      </c>
      <c r="I183" s="110">
        <f>'6'!I44</f>
        <v>0</v>
      </c>
    </row>
    <row r="184" spans="1:9" ht="15.75" customHeight="1" x14ac:dyDescent="0.2">
      <c r="A184" s="76" t="s">
        <v>23</v>
      </c>
      <c r="B184" s="78"/>
      <c r="C184" s="159"/>
      <c r="D184" s="107" t="s">
        <v>35</v>
      </c>
      <c r="E184" s="107" t="s">
        <v>40</v>
      </c>
      <c r="F184" s="107"/>
      <c r="G184" s="108">
        <f t="shared" ref="G184:I186" si="19">G185</f>
        <v>1874.8000000000002</v>
      </c>
      <c r="H184" s="108">
        <f t="shared" si="19"/>
        <v>1137.9000000000001</v>
      </c>
      <c r="I184" s="108">
        <f t="shared" si="19"/>
        <v>1151.83</v>
      </c>
    </row>
    <row r="185" spans="1:9" x14ac:dyDescent="0.2">
      <c r="A185" s="80" t="s">
        <v>60</v>
      </c>
      <c r="B185" s="111"/>
      <c r="C185" s="151" t="s">
        <v>85</v>
      </c>
      <c r="D185" s="132" t="s">
        <v>35</v>
      </c>
      <c r="E185" s="132" t="s">
        <v>40</v>
      </c>
      <c r="F185" s="109"/>
      <c r="G185" s="110">
        <f t="shared" si="19"/>
        <v>1874.8000000000002</v>
      </c>
      <c r="H185" s="110">
        <f t="shared" si="19"/>
        <v>1137.9000000000001</v>
      </c>
      <c r="I185" s="110">
        <f t="shared" si="19"/>
        <v>1151.83</v>
      </c>
    </row>
    <row r="186" spans="1:9" x14ac:dyDescent="0.2">
      <c r="A186" s="80" t="s">
        <v>73</v>
      </c>
      <c r="B186" s="111"/>
      <c r="C186" s="151" t="s">
        <v>86</v>
      </c>
      <c r="D186" s="132" t="s">
        <v>35</v>
      </c>
      <c r="E186" s="132" t="s">
        <v>40</v>
      </c>
      <c r="F186" s="109"/>
      <c r="G186" s="110">
        <f t="shared" si="19"/>
        <v>1874.8000000000002</v>
      </c>
      <c r="H186" s="110">
        <f t="shared" si="19"/>
        <v>1137.9000000000001</v>
      </c>
      <c r="I186" s="110">
        <f t="shared" si="19"/>
        <v>1151.83</v>
      </c>
    </row>
    <row r="187" spans="1:9" x14ac:dyDescent="0.2">
      <c r="A187" s="80" t="s">
        <v>73</v>
      </c>
      <c r="B187" s="111"/>
      <c r="C187" s="151" t="s">
        <v>102</v>
      </c>
      <c r="D187" s="132" t="s">
        <v>35</v>
      </c>
      <c r="E187" s="132" t="s">
        <v>40</v>
      </c>
      <c r="F187" s="109"/>
      <c r="G187" s="110">
        <f>G188+G191+G193+G195+G197+G199+G201+G203+G207+G209+G205</f>
        <v>1874.8000000000002</v>
      </c>
      <c r="H187" s="110">
        <f>H188+H191+H193+H195+H197+H199+H201+H203+H207+H209+H205</f>
        <v>1137.9000000000001</v>
      </c>
      <c r="I187" s="110">
        <f>I188+I191+I193+I195+I197+I199+I201+I203+I207+I209+I205+0.03</f>
        <v>1151.83</v>
      </c>
    </row>
    <row r="188" spans="1:9" ht="25.5" x14ac:dyDescent="0.2">
      <c r="A188" s="80" t="s">
        <v>192</v>
      </c>
      <c r="B188" s="111"/>
      <c r="C188" s="151" t="s">
        <v>88</v>
      </c>
      <c r="D188" s="115" t="s">
        <v>35</v>
      </c>
      <c r="E188" s="115" t="s">
        <v>40</v>
      </c>
      <c r="F188" s="112"/>
      <c r="G188" s="110">
        <f>G189+G190</f>
        <v>128</v>
      </c>
      <c r="H188" s="110">
        <f>H189+H190</f>
        <v>128</v>
      </c>
      <c r="I188" s="110">
        <f>I189+I190</f>
        <v>128</v>
      </c>
    </row>
    <row r="189" spans="1:9" ht="25.5" x14ac:dyDescent="0.2">
      <c r="A189" s="78" t="s">
        <v>75</v>
      </c>
      <c r="B189" s="112"/>
      <c r="C189" s="151" t="s">
        <v>88</v>
      </c>
      <c r="D189" s="115" t="s">
        <v>35</v>
      </c>
      <c r="E189" s="115" t="s">
        <v>40</v>
      </c>
      <c r="F189" s="112">
        <v>240</v>
      </c>
      <c r="G189" s="110">
        <f>'6'!G50</f>
        <v>128</v>
      </c>
      <c r="H189" s="110">
        <f>'6'!H50</f>
        <v>128</v>
      </c>
      <c r="I189" s="110">
        <f>'6'!I50</f>
        <v>128</v>
      </c>
    </row>
    <row r="190" spans="1:9" x14ac:dyDescent="0.2">
      <c r="A190" s="81" t="s">
        <v>74</v>
      </c>
      <c r="B190" s="112"/>
      <c r="C190" s="151" t="s">
        <v>88</v>
      </c>
      <c r="D190" s="115" t="s">
        <v>35</v>
      </c>
      <c r="E190" s="115" t="s">
        <v>40</v>
      </c>
      <c r="F190" s="112">
        <v>850</v>
      </c>
      <c r="G190" s="110">
        <f>'6'!G51</f>
        <v>0</v>
      </c>
      <c r="H190" s="110">
        <f>'6'!H51</f>
        <v>0</v>
      </c>
      <c r="I190" s="110">
        <f>'6'!I51</f>
        <v>0</v>
      </c>
    </row>
    <row r="191" spans="1:9" x14ac:dyDescent="0.2">
      <c r="A191" s="78" t="s">
        <v>49</v>
      </c>
      <c r="B191" s="78"/>
      <c r="C191" s="151" t="s">
        <v>89</v>
      </c>
      <c r="D191" s="109" t="s">
        <v>35</v>
      </c>
      <c r="E191" s="109" t="s">
        <v>40</v>
      </c>
      <c r="F191" s="112"/>
      <c r="G191" s="110">
        <f>G192</f>
        <v>1040</v>
      </c>
      <c r="H191" s="110">
        <f>H192</f>
        <v>200</v>
      </c>
      <c r="I191" s="110">
        <f>I192</f>
        <v>200</v>
      </c>
    </row>
    <row r="192" spans="1:9" ht="25.5" x14ac:dyDescent="0.2">
      <c r="A192" s="78" t="s">
        <v>75</v>
      </c>
      <c r="B192" s="78"/>
      <c r="C192" s="151" t="s">
        <v>89</v>
      </c>
      <c r="D192" s="109" t="s">
        <v>35</v>
      </c>
      <c r="E192" s="109" t="s">
        <v>40</v>
      </c>
      <c r="F192" s="112">
        <v>240</v>
      </c>
      <c r="G192" s="110">
        <f>'6'!G53</f>
        <v>1040</v>
      </c>
      <c r="H192" s="110">
        <f>'6'!H53</f>
        <v>200</v>
      </c>
      <c r="I192" s="110">
        <f>'6'!I53</f>
        <v>200</v>
      </c>
    </row>
    <row r="193" spans="1:9" ht="17.25" customHeight="1" x14ac:dyDescent="0.2">
      <c r="A193" s="78" t="s">
        <v>193</v>
      </c>
      <c r="B193" s="119"/>
      <c r="C193" s="151" t="s">
        <v>90</v>
      </c>
      <c r="D193" s="109" t="s">
        <v>35</v>
      </c>
      <c r="E193" s="109" t="s">
        <v>40</v>
      </c>
      <c r="F193" s="112"/>
      <c r="G193" s="110">
        <f>G194</f>
        <v>60</v>
      </c>
      <c r="H193" s="110">
        <f>H194</f>
        <v>100</v>
      </c>
      <c r="I193" s="110">
        <f>I194</f>
        <v>100</v>
      </c>
    </row>
    <row r="194" spans="1:9" ht="25.5" x14ac:dyDescent="0.2">
      <c r="A194" s="78" t="s">
        <v>75</v>
      </c>
      <c r="B194" s="119"/>
      <c r="C194" s="151" t="s">
        <v>90</v>
      </c>
      <c r="D194" s="109" t="s">
        <v>35</v>
      </c>
      <c r="E194" s="109" t="s">
        <v>40</v>
      </c>
      <c r="F194" s="112">
        <v>240</v>
      </c>
      <c r="G194" s="110">
        <f>'6'!G55</f>
        <v>60</v>
      </c>
      <c r="H194" s="110">
        <f>'6'!H55</f>
        <v>100</v>
      </c>
      <c r="I194" s="110">
        <f>'6'!I55</f>
        <v>100</v>
      </c>
    </row>
    <row r="195" spans="1:9" ht="25.5" x14ac:dyDescent="0.2">
      <c r="A195" s="78" t="s">
        <v>183</v>
      </c>
      <c r="B195" s="119"/>
      <c r="C195" s="151" t="s">
        <v>182</v>
      </c>
      <c r="D195" s="109" t="s">
        <v>35</v>
      </c>
      <c r="E195" s="109" t="s">
        <v>40</v>
      </c>
      <c r="F195" s="112"/>
      <c r="G195" s="110">
        <f>G196</f>
        <v>50</v>
      </c>
      <c r="H195" s="110">
        <f>H196</f>
        <v>50</v>
      </c>
      <c r="I195" s="110">
        <f>I196</f>
        <v>50</v>
      </c>
    </row>
    <row r="196" spans="1:9" ht="25.5" x14ac:dyDescent="0.2">
      <c r="A196" s="78" t="s">
        <v>75</v>
      </c>
      <c r="B196" s="78"/>
      <c r="C196" s="151" t="s">
        <v>182</v>
      </c>
      <c r="D196" s="109" t="s">
        <v>35</v>
      </c>
      <c r="E196" s="109" t="s">
        <v>40</v>
      </c>
      <c r="F196" s="112">
        <v>240</v>
      </c>
      <c r="G196" s="110">
        <f>'6'!G56</f>
        <v>50</v>
      </c>
      <c r="H196" s="110">
        <f>'6'!H56</f>
        <v>50</v>
      </c>
      <c r="I196" s="110">
        <f>'6'!I56</f>
        <v>50</v>
      </c>
    </row>
    <row r="197" spans="1:9" ht="13.5" customHeight="1" x14ac:dyDescent="0.2">
      <c r="A197" s="78" t="s">
        <v>194</v>
      </c>
      <c r="B197" s="78"/>
      <c r="C197" s="151" t="s">
        <v>91</v>
      </c>
      <c r="D197" s="109" t="s">
        <v>35</v>
      </c>
      <c r="E197" s="109" t="s">
        <v>40</v>
      </c>
      <c r="F197" s="112"/>
      <c r="G197" s="110">
        <f>G198</f>
        <v>0</v>
      </c>
      <c r="H197" s="110">
        <f>H198</f>
        <v>0</v>
      </c>
      <c r="I197" s="110">
        <f>I198</f>
        <v>0</v>
      </c>
    </row>
    <row r="198" spans="1:9" ht="30" customHeight="1" x14ac:dyDescent="0.2">
      <c r="A198" s="78" t="s">
        <v>75</v>
      </c>
      <c r="B198" s="78"/>
      <c r="C198" s="151" t="s">
        <v>91</v>
      </c>
      <c r="D198" s="109" t="s">
        <v>35</v>
      </c>
      <c r="E198" s="109" t="s">
        <v>40</v>
      </c>
      <c r="F198" s="112">
        <v>240</v>
      </c>
      <c r="G198" s="110">
        <f>'6'!G58</f>
        <v>0</v>
      </c>
      <c r="H198" s="110">
        <f>'6'!H58</f>
        <v>0</v>
      </c>
      <c r="I198" s="110">
        <f>'6'!I58</f>
        <v>0</v>
      </c>
    </row>
    <row r="199" spans="1:9" ht="27.6" customHeight="1" x14ac:dyDescent="0.2">
      <c r="A199" s="78" t="s">
        <v>63</v>
      </c>
      <c r="B199" s="78"/>
      <c r="C199" s="151" t="s">
        <v>92</v>
      </c>
      <c r="D199" s="109" t="s">
        <v>35</v>
      </c>
      <c r="E199" s="109" t="s">
        <v>40</v>
      </c>
      <c r="F199" s="112"/>
      <c r="G199" s="110">
        <f>G200</f>
        <v>7.8</v>
      </c>
      <c r="H199" s="110">
        <f>H200</f>
        <v>8.1</v>
      </c>
      <c r="I199" s="110">
        <f>I200</f>
        <v>8.4</v>
      </c>
    </row>
    <row r="200" spans="1:9" x14ac:dyDescent="0.2">
      <c r="A200" s="81" t="s">
        <v>74</v>
      </c>
      <c r="B200" s="78"/>
      <c r="C200" s="151" t="s">
        <v>92</v>
      </c>
      <c r="D200" s="109" t="s">
        <v>35</v>
      </c>
      <c r="E200" s="109" t="s">
        <v>40</v>
      </c>
      <c r="F200" s="112">
        <v>850</v>
      </c>
      <c r="G200" s="110">
        <f>'6'!G61</f>
        <v>7.8</v>
      </c>
      <c r="H200" s="110">
        <f>'6'!H61</f>
        <v>8.1</v>
      </c>
      <c r="I200" s="110">
        <f>'6'!I61</f>
        <v>8.4</v>
      </c>
    </row>
    <row r="201" spans="1:9" ht="25.5" x14ac:dyDescent="0.2">
      <c r="A201" s="78" t="s">
        <v>64</v>
      </c>
      <c r="B201" s="78"/>
      <c r="C201" s="151" t="s">
        <v>93</v>
      </c>
      <c r="D201" s="109" t="s">
        <v>35</v>
      </c>
      <c r="E201" s="109" t="s">
        <v>40</v>
      </c>
      <c r="F201" s="112"/>
      <c r="G201" s="110">
        <f>G202</f>
        <v>343.6</v>
      </c>
      <c r="H201" s="110">
        <f>H202</f>
        <v>406.4</v>
      </c>
      <c r="I201" s="110">
        <f>I202</f>
        <v>420</v>
      </c>
    </row>
    <row r="202" spans="1:9" ht="25.5" x14ac:dyDescent="0.2">
      <c r="A202" s="78" t="s">
        <v>75</v>
      </c>
      <c r="B202" s="78"/>
      <c r="C202" s="151" t="s">
        <v>93</v>
      </c>
      <c r="D202" s="109" t="s">
        <v>35</v>
      </c>
      <c r="E202" s="109" t="s">
        <v>40</v>
      </c>
      <c r="F202" s="112">
        <v>240</v>
      </c>
      <c r="G202" s="110">
        <f>'6'!G63</f>
        <v>343.6</v>
      </c>
      <c r="H202" s="110">
        <f>'6'!H63</f>
        <v>406.4</v>
      </c>
      <c r="I202" s="110">
        <f>'6'!I63</f>
        <v>420</v>
      </c>
    </row>
    <row r="203" spans="1:9" ht="51" x14ac:dyDescent="0.2">
      <c r="A203" s="81" t="s">
        <v>195</v>
      </c>
      <c r="B203" s="78"/>
      <c r="C203" s="151" t="s">
        <v>96</v>
      </c>
      <c r="D203" s="109" t="s">
        <v>35</v>
      </c>
      <c r="E203" s="109" t="s">
        <v>40</v>
      </c>
      <c r="F203" s="112"/>
      <c r="G203" s="110">
        <f>G204</f>
        <v>25.5</v>
      </c>
      <c r="H203" s="110">
        <f>H204</f>
        <v>25.5</v>
      </c>
      <c r="I203" s="110">
        <f>I204</f>
        <v>25.5</v>
      </c>
    </row>
    <row r="204" spans="1:9" x14ac:dyDescent="0.2">
      <c r="A204" s="78" t="s">
        <v>55</v>
      </c>
      <c r="B204" s="78"/>
      <c r="C204" s="151" t="s">
        <v>96</v>
      </c>
      <c r="D204" s="109" t="s">
        <v>35</v>
      </c>
      <c r="E204" s="109" t="s">
        <v>40</v>
      </c>
      <c r="F204" s="112">
        <v>540</v>
      </c>
      <c r="G204" s="110">
        <f>'6'!G65</f>
        <v>25.5</v>
      </c>
      <c r="H204" s="110">
        <f>'6'!H65</f>
        <v>25.5</v>
      </c>
      <c r="I204" s="110">
        <f>'6'!I65</f>
        <v>25.5</v>
      </c>
    </row>
    <row r="205" spans="1:9" x14ac:dyDescent="0.2">
      <c r="A205" s="78" t="s">
        <v>237</v>
      </c>
      <c r="B205" s="78"/>
      <c r="C205" s="151" t="s">
        <v>238</v>
      </c>
      <c r="D205" s="109" t="s">
        <v>35</v>
      </c>
      <c r="E205" s="109" t="s">
        <v>40</v>
      </c>
      <c r="F205" s="112"/>
      <c r="G205" s="110">
        <f>G206</f>
        <v>209.9</v>
      </c>
      <c r="H205" s="110">
        <f>H206</f>
        <v>209.9</v>
      </c>
      <c r="I205" s="110">
        <f>I206</f>
        <v>209.9</v>
      </c>
    </row>
    <row r="206" spans="1:9" x14ac:dyDescent="0.2">
      <c r="A206" s="78" t="s">
        <v>55</v>
      </c>
      <c r="B206" s="78"/>
      <c r="C206" s="151" t="s">
        <v>238</v>
      </c>
      <c r="D206" s="109" t="s">
        <v>35</v>
      </c>
      <c r="E206" s="109" t="s">
        <v>40</v>
      </c>
      <c r="F206" s="112">
        <v>540</v>
      </c>
      <c r="G206" s="110">
        <f>'6'!G67</f>
        <v>209.9</v>
      </c>
      <c r="H206" s="110">
        <f>'6'!H67</f>
        <v>209.9</v>
      </c>
      <c r="I206" s="110">
        <f>'6'!I67</f>
        <v>209.9</v>
      </c>
    </row>
    <row r="207" spans="1:9" x14ac:dyDescent="0.2">
      <c r="A207" s="78" t="s">
        <v>66</v>
      </c>
      <c r="B207" s="78"/>
      <c r="C207" s="151" t="s">
        <v>95</v>
      </c>
      <c r="D207" s="109" t="s">
        <v>35</v>
      </c>
      <c r="E207" s="109" t="s">
        <v>40</v>
      </c>
      <c r="F207" s="112"/>
      <c r="G207" s="110">
        <f>G208</f>
        <v>10</v>
      </c>
      <c r="H207" s="110">
        <f>H208</f>
        <v>10</v>
      </c>
      <c r="I207" s="110">
        <f>I208</f>
        <v>10</v>
      </c>
    </row>
    <row r="208" spans="1:9" ht="25.5" x14ac:dyDescent="0.2">
      <c r="A208" s="78" t="s">
        <v>75</v>
      </c>
      <c r="B208" s="78"/>
      <c r="C208" s="151" t="s">
        <v>95</v>
      </c>
      <c r="D208" s="109" t="s">
        <v>35</v>
      </c>
      <c r="E208" s="109" t="s">
        <v>40</v>
      </c>
      <c r="F208" s="112">
        <v>240</v>
      </c>
      <c r="G208" s="110">
        <f>'6'!G69</f>
        <v>10</v>
      </c>
      <c r="H208" s="110">
        <f>'6'!H69</f>
        <v>10</v>
      </c>
      <c r="I208" s="110">
        <f>'6'!I69</f>
        <v>10</v>
      </c>
    </row>
    <row r="209" spans="1:9" ht="25.5" x14ac:dyDescent="0.2">
      <c r="A209" s="78" t="s">
        <v>65</v>
      </c>
      <c r="B209" s="78"/>
      <c r="C209" s="151" t="s">
        <v>94</v>
      </c>
      <c r="D209" s="109" t="s">
        <v>35</v>
      </c>
      <c r="E209" s="109" t="s">
        <v>40</v>
      </c>
      <c r="F209" s="112"/>
      <c r="G209" s="110">
        <f>G210</f>
        <v>0</v>
      </c>
      <c r="H209" s="110">
        <f>H210</f>
        <v>0</v>
      </c>
      <c r="I209" s="110">
        <f>I210</f>
        <v>0</v>
      </c>
    </row>
    <row r="210" spans="1:9" ht="25.5" x14ac:dyDescent="0.2">
      <c r="A210" s="78" t="s">
        <v>75</v>
      </c>
      <c r="B210" s="78"/>
      <c r="C210" s="151" t="s">
        <v>94</v>
      </c>
      <c r="D210" s="109" t="s">
        <v>35</v>
      </c>
      <c r="E210" s="109" t="s">
        <v>40</v>
      </c>
      <c r="F210" s="112">
        <v>240</v>
      </c>
      <c r="G210" s="110">
        <f>'6'!G71</f>
        <v>0</v>
      </c>
      <c r="H210" s="110">
        <f>'6'!H71</f>
        <v>0</v>
      </c>
      <c r="I210" s="110">
        <f>'6'!I71</f>
        <v>0</v>
      </c>
    </row>
    <row r="211" spans="1:9" x14ac:dyDescent="0.2">
      <c r="A211" s="76" t="s">
        <v>13</v>
      </c>
      <c r="B211" s="78"/>
      <c r="C211" s="156"/>
      <c r="D211" s="94" t="s">
        <v>41</v>
      </c>
      <c r="E211" s="94" t="s">
        <v>36</v>
      </c>
      <c r="F211" s="94"/>
      <c r="G211" s="110">
        <f t="shared" ref="G211:I213" si="20">G212</f>
        <v>297.39999999999998</v>
      </c>
      <c r="H211" s="110">
        <f t="shared" si="20"/>
        <v>297.39999999999998</v>
      </c>
      <c r="I211" s="110">
        <f t="shared" si="20"/>
        <v>297.39999999999998</v>
      </c>
    </row>
    <row r="212" spans="1:9" x14ac:dyDescent="0.2">
      <c r="A212" s="78" t="s">
        <v>19</v>
      </c>
      <c r="B212" s="78"/>
      <c r="C212" s="149"/>
      <c r="D212" s="109" t="s">
        <v>41</v>
      </c>
      <c r="E212" s="109" t="s">
        <v>37</v>
      </c>
      <c r="F212" s="109"/>
      <c r="G212" s="110">
        <f t="shared" si="20"/>
        <v>297.39999999999998</v>
      </c>
      <c r="H212" s="110">
        <f t="shared" si="20"/>
        <v>297.39999999999998</v>
      </c>
      <c r="I212" s="110">
        <f t="shared" si="20"/>
        <v>297.39999999999998</v>
      </c>
    </row>
    <row r="213" spans="1:9" x14ac:dyDescent="0.2">
      <c r="A213" s="80" t="s">
        <v>60</v>
      </c>
      <c r="B213" s="78"/>
      <c r="C213" s="150" t="s">
        <v>85</v>
      </c>
      <c r="D213" s="109" t="s">
        <v>41</v>
      </c>
      <c r="E213" s="109" t="s">
        <v>37</v>
      </c>
      <c r="F213" s="109"/>
      <c r="G213" s="110">
        <f t="shared" si="20"/>
        <v>297.39999999999998</v>
      </c>
      <c r="H213" s="110">
        <f t="shared" si="20"/>
        <v>297.39999999999998</v>
      </c>
      <c r="I213" s="110">
        <f t="shared" si="20"/>
        <v>297.39999999999998</v>
      </c>
    </row>
    <row r="214" spans="1:9" x14ac:dyDescent="0.2">
      <c r="A214" s="80" t="s">
        <v>73</v>
      </c>
      <c r="B214" s="78"/>
      <c r="C214" s="150" t="s">
        <v>86</v>
      </c>
      <c r="D214" s="109" t="s">
        <v>41</v>
      </c>
      <c r="E214" s="109" t="s">
        <v>37</v>
      </c>
      <c r="F214" s="109"/>
      <c r="G214" s="110">
        <f>G215</f>
        <v>297.39999999999998</v>
      </c>
      <c r="H214" s="110">
        <f>H215</f>
        <v>297.39999999999998</v>
      </c>
      <c r="I214" s="110">
        <f>I215</f>
        <v>297.39999999999998</v>
      </c>
    </row>
    <row r="215" spans="1:9" ht="25.5" x14ac:dyDescent="0.2">
      <c r="A215" s="78" t="s">
        <v>32</v>
      </c>
      <c r="B215" s="78"/>
      <c r="C215" s="150" t="s">
        <v>97</v>
      </c>
      <c r="D215" s="109" t="s">
        <v>41</v>
      </c>
      <c r="E215" s="109" t="s">
        <v>37</v>
      </c>
      <c r="F215" s="66"/>
      <c r="G215" s="110">
        <f>SUM(G216:G217)</f>
        <v>297.39999999999998</v>
      </c>
      <c r="H215" s="110">
        <f>SUM(H216:H217)</f>
        <v>297.39999999999998</v>
      </c>
      <c r="I215" s="110">
        <f>SUM(I216:I217)</f>
        <v>297.39999999999998</v>
      </c>
    </row>
    <row r="216" spans="1:9" ht="25.5" x14ac:dyDescent="0.2">
      <c r="A216" s="79" t="s">
        <v>77</v>
      </c>
      <c r="B216" s="78"/>
      <c r="C216" s="150" t="s">
        <v>97</v>
      </c>
      <c r="D216" s="109" t="s">
        <v>41</v>
      </c>
      <c r="E216" s="109" t="s">
        <v>37</v>
      </c>
      <c r="F216" s="112">
        <v>120</v>
      </c>
      <c r="G216" s="110">
        <f>'6'!G84</f>
        <v>254.7</v>
      </c>
      <c r="H216" s="110">
        <f>'6'!H84</f>
        <v>254.7</v>
      </c>
      <c r="I216" s="110">
        <f>'6'!I84</f>
        <v>254.7</v>
      </c>
    </row>
    <row r="217" spans="1:9" ht="25.5" x14ac:dyDescent="0.2">
      <c r="A217" s="78" t="s">
        <v>75</v>
      </c>
      <c r="B217" s="78"/>
      <c r="C217" s="150" t="s">
        <v>97</v>
      </c>
      <c r="D217" s="109" t="s">
        <v>41</v>
      </c>
      <c r="E217" s="109" t="s">
        <v>37</v>
      </c>
      <c r="F217" s="112">
        <v>240</v>
      </c>
      <c r="G217" s="110">
        <f>'6'!G85</f>
        <v>42.7</v>
      </c>
      <c r="H217" s="110">
        <f>'6'!H85</f>
        <v>42.7</v>
      </c>
      <c r="I217" s="110">
        <f>'6'!I85</f>
        <v>42.7</v>
      </c>
    </row>
    <row r="218" spans="1:9" ht="38.25" x14ac:dyDescent="0.2">
      <c r="A218" s="76" t="s">
        <v>30</v>
      </c>
      <c r="B218" s="78"/>
      <c r="C218" s="111"/>
      <c r="D218" s="94" t="s">
        <v>37</v>
      </c>
      <c r="E218" s="94" t="s">
        <v>42</v>
      </c>
      <c r="F218" s="122"/>
      <c r="G218" s="181">
        <f>G219</f>
        <v>10</v>
      </c>
      <c r="H218" s="124">
        <f>H219</f>
        <v>0</v>
      </c>
      <c r="I218" s="124">
        <f>I219</f>
        <v>0</v>
      </c>
    </row>
    <row r="219" spans="1:9" x14ac:dyDescent="0.2">
      <c r="A219" s="78" t="s">
        <v>60</v>
      </c>
      <c r="B219" s="78"/>
      <c r="C219" s="124" t="s">
        <v>85</v>
      </c>
      <c r="D219" s="109" t="s">
        <v>37</v>
      </c>
      <c r="E219" s="109" t="s">
        <v>42</v>
      </c>
      <c r="F219" s="124"/>
      <c r="G219" s="124">
        <f>G220</f>
        <v>10</v>
      </c>
      <c r="H219" s="110"/>
      <c r="I219" s="110"/>
    </row>
    <row r="220" spans="1:9" x14ac:dyDescent="0.2">
      <c r="A220" s="78" t="s">
        <v>73</v>
      </c>
      <c r="B220" s="78"/>
      <c r="C220" s="124" t="s">
        <v>86</v>
      </c>
      <c r="D220" s="109" t="s">
        <v>37</v>
      </c>
      <c r="E220" s="109" t="s">
        <v>42</v>
      </c>
      <c r="F220" s="124"/>
      <c r="G220" s="124">
        <f>G221</f>
        <v>10</v>
      </c>
      <c r="H220" s="110"/>
      <c r="I220" s="110"/>
    </row>
    <row r="221" spans="1:9" x14ac:dyDescent="0.2">
      <c r="A221" s="78" t="s">
        <v>73</v>
      </c>
      <c r="B221" s="78"/>
      <c r="C221" s="124" t="s">
        <v>102</v>
      </c>
      <c r="D221" s="109" t="s">
        <v>37</v>
      </c>
      <c r="E221" s="109" t="s">
        <v>42</v>
      </c>
      <c r="F221" s="124"/>
      <c r="G221" s="124">
        <f>G222</f>
        <v>10</v>
      </c>
      <c r="H221" s="110"/>
      <c r="I221" s="110"/>
    </row>
    <row r="222" spans="1:9" x14ac:dyDescent="0.2">
      <c r="A222" s="80" t="s">
        <v>157</v>
      </c>
      <c r="B222" s="78"/>
      <c r="C222" s="124" t="s">
        <v>308</v>
      </c>
      <c r="D222" s="109" t="s">
        <v>37</v>
      </c>
      <c r="E222" s="109" t="s">
        <v>42</v>
      </c>
      <c r="F222" s="124"/>
      <c r="G222" s="124">
        <f>G223</f>
        <v>10</v>
      </c>
      <c r="H222" s="110"/>
      <c r="I222" s="110"/>
    </row>
    <row r="223" spans="1:9" ht="25.5" x14ac:dyDescent="0.2">
      <c r="A223" s="78" t="s">
        <v>75</v>
      </c>
      <c r="B223" s="78"/>
      <c r="C223" s="124" t="s">
        <v>308</v>
      </c>
      <c r="D223" s="109" t="s">
        <v>37</v>
      </c>
      <c r="E223" s="109" t="s">
        <v>42</v>
      </c>
      <c r="F223" s="124">
        <v>240</v>
      </c>
      <c r="G223" s="124">
        <v>10</v>
      </c>
      <c r="H223" s="110"/>
      <c r="I223" s="110"/>
    </row>
    <row r="224" spans="1:9" x14ac:dyDescent="0.2">
      <c r="A224" s="78"/>
      <c r="B224" s="78"/>
      <c r="C224" s="150"/>
      <c r="D224" s="109"/>
      <c r="E224" s="109"/>
      <c r="F224" s="112"/>
      <c r="G224" s="110"/>
      <c r="H224" s="110"/>
      <c r="I224" s="110"/>
    </row>
    <row r="225" spans="1:9" x14ac:dyDescent="0.2">
      <c r="A225" s="78"/>
      <c r="B225" s="78"/>
      <c r="C225" s="150"/>
      <c r="D225" s="109"/>
      <c r="E225" s="109"/>
      <c r="F225" s="112"/>
      <c r="G225" s="110"/>
      <c r="H225" s="110"/>
      <c r="I225" s="110"/>
    </row>
    <row r="226" spans="1:9" ht="25.5" x14ac:dyDescent="0.2">
      <c r="A226" s="76" t="s">
        <v>240</v>
      </c>
      <c r="B226" s="78"/>
      <c r="C226" s="154"/>
      <c r="D226" s="109" t="s">
        <v>37</v>
      </c>
      <c r="E226" s="117">
        <v>14</v>
      </c>
      <c r="F226" s="124"/>
      <c r="G226" s="124">
        <f>G227</f>
        <v>3.5</v>
      </c>
      <c r="H226" s="124">
        <f t="shared" ref="H226:I230" si="21">H227</f>
        <v>3.5</v>
      </c>
      <c r="I226" s="124">
        <f t="shared" si="21"/>
        <v>3.5</v>
      </c>
    </row>
    <row r="227" spans="1:9" x14ac:dyDescent="0.2">
      <c r="A227" s="78" t="s">
        <v>60</v>
      </c>
      <c r="B227" s="78"/>
      <c r="C227" s="154" t="s">
        <v>85</v>
      </c>
      <c r="D227" s="109" t="s">
        <v>37</v>
      </c>
      <c r="E227" s="117">
        <v>14</v>
      </c>
      <c r="F227" s="124"/>
      <c r="G227" s="124">
        <f>G228</f>
        <v>3.5</v>
      </c>
      <c r="H227" s="124">
        <f t="shared" si="21"/>
        <v>3.5</v>
      </c>
      <c r="I227" s="124">
        <f t="shared" si="21"/>
        <v>3.5</v>
      </c>
    </row>
    <row r="228" spans="1:9" x14ac:dyDescent="0.2">
      <c r="A228" s="78" t="s">
        <v>73</v>
      </c>
      <c r="B228" s="78"/>
      <c r="C228" s="154" t="s">
        <v>86</v>
      </c>
      <c r="D228" s="109" t="s">
        <v>37</v>
      </c>
      <c r="E228" s="117">
        <v>14</v>
      </c>
      <c r="F228" s="124"/>
      <c r="G228" s="124">
        <f>G229</f>
        <v>3.5</v>
      </c>
      <c r="H228" s="124">
        <f t="shared" si="21"/>
        <v>3.5</v>
      </c>
      <c r="I228" s="124">
        <f t="shared" si="21"/>
        <v>3.5</v>
      </c>
    </row>
    <row r="229" spans="1:9" x14ac:dyDescent="0.2">
      <c r="A229" s="78" t="s">
        <v>73</v>
      </c>
      <c r="B229" s="78"/>
      <c r="C229" s="154" t="s">
        <v>102</v>
      </c>
      <c r="D229" s="109" t="s">
        <v>37</v>
      </c>
      <c r="E229" s="117">
        <v>14</v>
      </c>
      <c r="F229" s="124"/>
      <c r="G229" s="124">
        <f>G230</f>
        <v>3.5</v>
      </c>
      <c r="H229" s="124">
        <f t="shared" si="21"/>
        <v>3.5</v>
      </c>
      <c r="I229" s="124">
        <f t="shared" si="21"/>
        <v>3.5</v>
      </c>
    </row>
    <row r="230" spans="1:9" ht="38.25" x14ac:dyDescent="0.2">
      <c r="A230" s="78" t="s">
        <v>241</v>
      </c>
      <c r="B230" s="78"/>
      <c r="C230" s="154" t="s">
        <v>242</v>
      </c>
      <c r="D230" s="109" t="s">
        <v>37</v>
      </c>
      <c r="E230" s="117">
        <v>14</v>
      </c>
      <c r="F230" s="124"/>
      <c r="G230" s="124">
        <f>G231</f>
        <v>3.5</v>
      </c>
      <c r="H230" s="124">
        <f t="shared" si="21"/>
        <v>3.5</v>
      </c>
      <c r="I230" s="124">
        <f t="shared" si="21"/>
        <v>3.5</v>
      </c>
    </row>
    <row r="231" spans="1:9" ht="25.5" x14ac:dyDescent="0.2">
      <c r="A231" s="78" t="s">
        <v>75</v>
      </c>
      <c r="B231" s="78"/>
      <c r="C231" s="154" t="s">
        <v>242</v>
      </c>
      <c r="D231" s="109" t="s">
        <v>37</v>
      </c>
      <c r="E231" s="117">
        <v>14</v>
      </c>
      <c r="F231" s="124">
        <v>240</v>
      </c>
      <c r="G231" s="124">
        <v>3.5</v>
      </c>
      <c r="H231" s="124">
        <v>3.5</v>
      </c>
      <c r="I231" s="124">
        <v>3.5</v>
      </c>
    </row>
    <row r="232" spans="1:9" ht="15.75" x14ac:dyDescent="0.25">
      <c r="A232" s="3" t="s">
        <v>67</v>
      </c>
      <c r="B232" s="78"/>
      <c r="C232" s="124"/>
      <c r="D232" s="94" t="s">
        <v>38</v>
      </c>
      <c r="E232" s="94" t="s">
        <v>42</v>
      </c>
      <c r="F232" s="142"/>
      <c r="G232" s="181">
        <f>G233</f>
        <v>5500</v>
      </c>
      <c r="H232" s="124"/>
      <c r="I232" s="124"/>
    </row>
    <row r="233" spans="1:9" x14ac:dyDescent="0.2">
      <c r="A233" s="80" t="s">
        <v>60</v>
      </c>
      <c r="B233" s="78"/>
      <c r="C233" s="180" t="s">
        <v>85</v>
      </c>
      <c r="D233" s="109" t="s">
        <v>38</v>
      </c>
      <c r="E233" s="109" t="s">
        <v>42</v>
      </c>
      <c r="F233" s="124"/>
      <c r="G233" s="124">
        <f>G234</f>
        <v>5500</v>
      </c>
      <c r="H233" s="124"/>
      <c r="I233" s="124"/>
    </row>
    <row r="234" spans="1:9" x14ac:dyDescent="0.2">
      <c r="A234" s="80" t="s">
        <v>60</v>
      </c>
      <c r="B234" s="78"/>
      <c r="C234" s="112" t="s">
        <v>86</v>
      </c>
      <c r="D234" s="109" t="s">
        <v>38</v>
      </c>
      <c r="E234" s="109" t="s">
        <v>42</v>
      </c>
      <c r="F234" s="124"/>
      <c r="G234" s="124">
        <f>G235</f>
        <v>5500</v>
      </c>
      <c r="H234" s="124"/>
      <c r="I234" s="124"/>
    </row>
    <row r="235" spans="1:9" x14ac:dyDescent="0.2">
      <c r="A235" s="80" t="s">
        <v>60</v>
      </c>
      <c r="B235" s="78"/>
      <c r="C235" s="112" t="s">
        <v>102</v>
      </c>
      <c r="D235" s="109" t="s">
        <v>38</v>
      </c>
      <c r="E235" s="109" t="s">
        <v>42</v>
      </c>
      <c r="F235" s="124"/>
      <c r="G235" s="124">
        <f>G236</f>
        <v>5500</v>
      </c>
      <c r="H235" s="124"/>
      <c r="I235" s="124"/>
    </row>
    <row r="236" spans="1:9" ht="25.5" x14ac:dyDescent="0.2">
      <c r="A236" s="80" t="s">
        <v>290</v>
      </c>
      <c r="B236" s="78"/>
      <c r="C236" s="112" t="s">
        <v>291</v>
      </c>
      <c r="D236" s="109" t="s">
        <v>38</v>
      </c>
      <c r="E236" s="109" t="s">
        <v>42</v>
      </c>
      <c r="F236" s="124"/>
      <c r="G236" s="124">
        <f>G237</f>
        <v>5500</v>
      </c>
      <c r="H236" s="124"/>
      <c r="I236" s="124"/>
    </row>
    <row r="237" spans="1:9" ht="25.5" x14ac:dyDescent="0.2">
      <c r="A237" s="78" t="s">
        <v>75</v>
      </c>
      <c r="B237" s="78"/>
      <c r="C237" s="112" t="s">
        <v>291</v>
      </c>
      <c r="D237" s="109" t="s">
        <v>38</v>
      </c>
      <c r="E237" s="109" t="s">
        <v>42</v>
      </c>
      <c r="F237" s="124">
        <v>240</v>
      </c>
      <c r="G237" s="124">
        <v>5500</v>
      </c>
      <c r="H237" s="124"/>
      <c r="I237" s="124"/>
    </row>
    <row r="238" spans="1:9" x14ac:dyDescent="0.2">
      <c r="A238" s="76" t="s">
        <v>33</v>
      </c>
      <c r="B238" s="78"/>
      <c r="C238" s="149"/>
      <c r="D238" s="94" t="s">
        <v>38</v>
      </c>
      <c r="E238" s="141">
        <v>12</v>
      </c>
      <c r="F238" s="142"/>
      <c r="G238" s="96">
        <f>G239</f>
        <v>67.599999999999994</v>
      </c>
      <c r="H238" s="124"/>
      <c r="I238" s="124"/>
    </row>
    <row r="239" spans="1:9" x14ac:dyDescent="0.2">
      <c r="A239" s="80" t="s">
        <v>60</v>
      </c>
      <c r="B239" s="78"/>
      <c r="C239" s="153" t="s">
        <v>85</v>
      </c>
      <c r="D239" s="109" t="s">
        <v>38</v>
      </c>
      <c r="E239" s="117">
        <v>12</v>
      </c>
      <c r="F239" s="124"/>
      <c r="G239" s="110">
        <f>G240</f>
        <v>67.599999999999994</v>
      </c>
      <c r="H239" s="124"/>
      <c r="I239" s="124"/>
    </row>
    <row r="240" spans="1:9" x14ac:dyDescent="0.2">
      <c r="A240" s="80" t="s">
        <v>60</v>
      </c>
      <c r="B240" s="78"/>
      <c r="C240" s="150" t="s">
        <v>86</v>
      </c>
      <c r="D240" s="109" t="s">
        <v>38</v>
      </c>
      <c r="E240" s="117">
        <v>12</v>
      </c>
      <c r="F240" s="124"/>
      <c r="G240" s="110">
        <f>G241</f>
        <v>67.599999999999994</v>
      </c>
      <c r="H240" s="124"/>
      <c r="I240" s="124"/>
    </row>
    <row r="241" spans="1:9" ht="63.75" x14ac:dyDescent="0.2">
      <c r="A241" s="119" t="s">
        <v>253</v>
      </c>
      <c r="B241" s="78"/>
      <c r="C241" s="150" t="s">
        <v>252</v>
      </c>
      <c r="D241" s="109" t="s">
        <v>38</v>
      </c>
      <c r="E241" s="117">
        <v>12</v>
      </c>
      <c r="F241" s="124"/>
      <c r="G241" s="110">
        <f>SUM(G242)</f>
        <v>67.599999999999994</v>
      </c>
      <c r="H241" s="124"/>
      <c r="I241" s="124"/>
    </row>
    <row r="242" spans="1:9" x14ac:dyDescent="0.2">
      <c r="A242" s="78"/>
      <c r="B242" s="78"/>
      <c r="C242" s="150" t="s">
        <v>252</v>
      </c>
      <c r="D242" s="109" t="s">
        <v>38</v>
      </c>
      <c r="E242" s="117">
        <v>12</v>
      </c>
      <c r="F242" s="124">
        <v>540</v>
      </c>
      <c r="G242" s="110">
        <v>67.599999999999994</v>
      </c>
      <c r="H242" s="124"/>
      <c r="I242" s="124"/>
    </row>
    <row r="243" spans="1:9" ht="14.25" x14ac:dyDescent="0.2">
      <c r="A243" s="76" t="s">
        <v>7</v>
      </c>
      <c r="B243" s="95">
        <v>911</v>
      </c>
      <c r="C243" s="156"/>
      <c r="D243" s="94" t="s">
        <v>44</v>
      </c>
      <c r="E243" s="94" t="s">
        <v>36</v>
      </c>
      <c r="F243" s="112"/>
      <c r="G243" s="108">
        <f>G244</f>
        <v>335.5</v>
      </c>
      <c r="H243" s="108">
        <f>H244</f>
        <v>335.5</v>
      </c>
      <c r="I243" s="108">
        <f>I244</f>
        <v>335.5</v>
      </c>
    </row>
    <row r="244" spans="1:9" ht="13.5" x14ac:dyDescent="0.25">
      <c r="A244" s="78" t="s">
        <v>21</v>
      </c>
      <c r="B244" s="124"/>
      <c r="C244" s="149"/>
      <c r="D244" s="125" t="s">
        <v>44</v>
      </c>
      <c r="E244" s="125" t="s">
        <v>35</v>
      </c>
      <c r="F244" s="112"/>
      <c r="G244" s="110">
        <f t="shared" ref="G244:I246" si="22">G245</f>
        <v>335.5</v>
      </c>
      <c r="H244" s="110">
        <f t="shared" si="22"/>
        <v>335.5</v>
      </c>
      <c r="I244" s="110">
        <f t="shared" si="22"/>
        <v>335.5</v>
      </c>
    </row>
    <row r="245" spans="1:9" x14ac:dyDescent="0.2">
      <c r="A245" s="80" t="s">
        <v>60</v>
      </c>
      <c r="B245" s="124"/>
      <c r="C245" s="150" t="s">
        <v>85</v>
      </c>
      <c r="D245" s="109" t="s">
        <v>44</v>
      </c>
      <c r="E245" s="109" t="s">
        <v>35</v>
      </c>
      <c r="F245" s="109"/>
      <c r="G245" s="110">
        <f t="shared" si="22"/>
        <v>335.5</v>
      </c>
      <c r="H245" s="110">
        <f t="shared" si="22"/>
        <v>335.5</v>
      </c>
      <c r="I245" s="110">
        <f t="shared" si="22"/>
        <v>335.5</v>
      </c>
    </row>
    <row r="246" spans="1:9" x14ac:dyDescent="0.2">
      <c r="A246" s="80" t="s">
        <v>149</v>
      </c>
      <c r="B246" s="124"/>
      <c r="C246" s="153" t="s">
        <v>86</v>
      </c>
      <c r="D246" s="109" t="s">
        <v>44</v>
      </c>
      <c r="E246" s="109" t="s">
        <v>35</v>
      </c>
      <c r="F246" s="109"/>
      <c r="G246" s="110">
        <f t="shared" si="22"/>
        <v>335.5</v>
      </c>
      <c r="H246" s="110">
        <f t="shared" si="22"/>
        <v>335.5</v>
      </c>
      <c r="I246" s="110">
        <f t="shared" si="22"/>
        <v>335.5</v>
      </c>
    </row>
    <row r="247" spans="1:9" x14ac:dyDescent="0.2">
      <c r="A247" s="80" t="s">
        <v>149</v>
      </c>
      <c r="B247" s="124"/>
      <c r="C247" s="153" t="s">
        <v>102</v>
      </c>
      <c r="D247" s="109" t="s">
        <v>44</v>
      </c>
      <c r="E247" s="109" t="s">
        <v>35</v>
      </c>
      <c r="F247" s="109"/>
      <c r="G247" s="110">
        <f>G248+G250+G265</f>
        <v>335.5</v>
      </c>
      <c r="H247" s="110">
        <f>H248+H250</f>
        <v>335.5</v>
      </c>
      <c r="I247" s="110">
        <f>I248+I250</f>
        <v>335.5</v>
      </c>
    </row>
    <row r="248" spans="1:9" hidden="1" x14ac:dyDescent="0.2">
      <c r="A248" s="80" t="s">
        <v>159</v>
      </c>
      <c r="B248" s="124"/>
      <c r="C248" s="153" t="s">
        <v>156</v>
      </c>
      <c r="D248" s="109" t="s">
        <v>44</v>
      </c>
      <c r="E248" s="109" t="s">
        <v>35</v>
      </c>
      <c r="F248" s="109"/>
      <c r="G248" s="110">
        <f>G249</f>
        <v>0</v>
      </c>
      <c r="H248" s="110">
        <f>H249</f>
        <v>0</v>
      </c>
      <c r="I248" s="110">
        <f>I249</f>
        <v>0</v>
      </c>
    </row>
    <row r="249" spans="1:9" ht="25.5" hidden="1" x14ac:dyDescent="0.2">
      <c r="A249" s="78" t="s">
        <v>75</v>
      </c>
      <c r="B249" s="124"/>
      <c r="C249" s="153" t="s">
        <v>156</v>
      </c>
      <c r="D249" s="109" t="s">
        <v>44</v>
      </c>
      <c r="E249" s="109" t="s">
        <v>35</v>
      </c>
      <c r="F249" s="109" t="s">
        <v>76</v>
      </c>
      <c r="G249" s="110"/>
      <c r="H249" s="110"/>
      <c r="I249" s="110"/>
    </row>
    <row r="250" spans="1:9" x14ac:dyDescent="0.2">
      <c r="A250" s="80" t="s">
        <v>202</v>
      </c>
      <c r="B250" s="124"/>
      <c r="C250" s="150" t="s">
        <v>103</v>
      </c>
      <c r="D250" s="109" t="s">
        <v>44</v>
      </c>
      <c r="E250" s="109" t="s">
        <v>35</v>
      </c>
      <c r="F250" s="109"/>
      <c r="G250" s="110">
        <f>G251</f>
        <v>335.5</v>
      </c>
      <c r="H250" s="110">
        <f>H251</f>
        <v>335.5</v>
      </c>
      <c r="I250" s="110">
        <f>I251</f>
        <v>335.5</v>
      </c>
    </row>
    <row r="251" spans="1:9" ht="27" customHeight="1" x14ac:dyDescent="0.2">
      <c r="A251" s="78" t="s">
        <v>75</v>
      </c>
      <c r="B251" s="78"/>
      <c r="C251" s="150" t="s">
        <v>103</v>
      </c>
      <c r="D251" s="109" t="s">
        <v>44</v>
      </c>
      <c r="E251" s="109" t="s">
        <v>35</v>
      </c>
      <c r="F251" s="109" t="s">
        <v>76</v>
      </c>
      <c r="G251" s="110">
        <f>'6'!G167</f>
        <v>335.5</v>
      </c>
      <c r="H251" s="110">
        <f>'6'!H167</f>
        <v>335.5</v>
      </c>
      <c r="I251" s="110">
        <f>'6'!I167</f>
        <v>335.5</v>
      </c>
    </row>
    <row r="252" spans="1:9" hidden="1" x14ac:dyDescent="0.2">
      <c r="A252" s="76" t="s">
        <v>14</v>
      </c>
      <c r="B252" s="78"/>
      <c r="C252" s="153"/>
      <c r="D252" s="94" t="s">
        <v>45</v>
      </c>
      <c r="E252" s="94" t="s">
        <v>36</v>
      </c>
      <c r="F252" s="109"/>
      <c r="G252" s="110">
        <f t="shared" ref="G252:G257" si="23">G253</f>
        <v>0</v>
      </c>
      <c r="H252" s="110">
        <f t="shared" ref="H252:H257" si="24">H253</f>
        <v>0</v>
      </c>
      <c r="I252" s="110">
        <f t="shared" ref="I252:I257" si="25">I253</f>
        <v>0</v>
      </c>
    </row>
    <row r="253" spans="1:9" hidden="1" x14ac:dyDescent="0.2">
      <c r="A253" s="78" t="s">
        <v>12</v>
      </c>
      <c r="B253" s="78"/>
      <c r="C253" s="153"/>
      <c r="D253" s="109" t="s">
        <v>45</v>
      </c>
      <c r="E253" s="109" t="s">
        <v>35</v>
      </c>
      <c r="F253" s="109"/>
      <c r="G253" s="110">
        <f t="shared" si="23"/>
        <v>0</v>
      </c>
      <c r="H253" s="110">
        <f t="shared" si="24"/>
        <v>0</v>
      </c>
      <c r="I253" s="110">
        <f t="shared" si="25"/>
        <v>0</v>
      </c>
    </row>
    <row r="254" spans="1:9" hidden="1" x14ac:dyDescent="0.2">
      <c r="A254" s="80" t="s">
        <v>60</v>
      </c>
      <c r="B254" s="78"/>
      <c r="C254" s="150" t="s">
        <v>85</v>
      </c>
      <c r="D254" s="109" t="s">
        <v>45</v>
      </c>
      <c r="E254" s="109" t="s">
        <v>35</v>
      </c>
      <c r="F254" s="109"/>
      <c r="G254" s="110">
        <f t="shared" si="23"/>
        <v>0</v>
      </c>
      <c r="H254" s="110">
        <f t="shared" si="24"/>
        <v>0</v>
      </c>
      <c r="I254" s="110">
        <f t="shared" si="25"/>
        <v>0</v>
      </c>
    </row>
    <row r="255" spans="1:9" hidden="1" x14ac:dyDescent="0.2">
      <c r="A255" s="80" t="s">
        <v>149</v>
      </c>
      <c r="B255" s="78"/>
      <c r="C255" s="150" t="s">
        <v>86</v>
      </c>
      <c r="D255" s="109" t="s">
        <v>45</v>
      </c>
      <c r="E255" s="109" t="s">
        <v>35</v>
      </c>
      <c r="F255" s="109"/>
      <c r="G255" s="110">
        <f t="shared" si="23"/>
        <v>0</v>
      </c>
      <c r="H255" s="110">
        <f t="shared" si="24"/>
        <v>0</v>
      </c>
      <c r="I255" s="110">
        <f t="shared" si="25"/>
        <v>0</v>
      </c>
    </row>
    <row r="256" spans="1:9" hidden="1" x14ac:dyDescent="0.2">
      <c r="A256" s="80" t="s">
        <v>149</v>
      </c>
      <c r="B256" s="78"/>
      <c r="C256" s="150" t="s">
        <v>102</v>
      </c>
      <c r="D256" s="109" t="s">
        <v>45</v>
      </c>
      <c r="E256" s="109" t="s">
        <v>35</v>
      </c>
      <c r="F256" s="109"/>
      <c r="G256" s="110">
        <f t="shared" si="23"/>
        <v>0</v>
      </c>
      <c r="H256" s="110">
        <f t="shared" si="24"/>
        <v>0</v>
      </c>
      <c r="I256" s="110">
        <f t="shared" si="25"/>
        <v>0</v>
      </c>
    </row>
    <row r="257" spans="1:9" ht="26.25" hidden="1" customHeight="1" x14ac:dyDescent="0.2">
      <c r="A257" s="78" t="s">
        <v>235</v>
      </c>
      <c r="B257" s="78"/>
      <c r="C257" s="150" t="s">
        <v>233</v>
      </c>
      <c r="D257" s="109" t="s">
        <v>45</v>
      </c>
      <c r="E257" s="109" t="s">
        <v>35</v>
      </c>
      <c r="F257" s="109"/>
      <c r="G257" s="110">
        <f t="shared" si="23"/>
        <v>0</v>
      </c>
      <c r="H257" s="110">
        <f t="shared" si="24"/>
        <v>0</v>
      </c>
      <c r="I257" s="110">
        <f t="shared" si="25"/>
        <v>0</v>
      </c>
    </row>
    <row r="258" spans="1:9" hidden="1" x14ac:dyDescent="0.2">
      <c r="A258" s="79" t="s">
        <v>127</v>
      </c>
      <c r="B258" s="78"/>
      <c r="C258" s="150" t="s">
        <v>233</v>
      </c>
      <c r="D258" s="109" t="s">
        <v>45</v>
      </c>
      <c r="E258" s="109" t="s">
        <v>35</v>
      </c>
      <c r="F258" s="112">
        <v>110</v>
      </c>
      <c r="G258" s="110"/>
      <c r="H258" s="110"/>
      <c r="I258" s="110"/>
    </row>
    <row r="259" spans="1:9" hidden="1" x14ac:dyDescent="0.2">
      <c r="A259" s="78"/>
      <c r="B259" s="78"/>
      <c r="C259" s="153"/>
      <c r="D259" s="109"/>
      <c r="E259" s="109"/>
      <c r="F259" s="109"/>
      <c r="G259" s="110"/>
      <c r="H259" s="110"/>
      <c r="I259" s="110"/>
    </row>
    <row r="260" spans="1:9" hidden="1" x14ac:dyDescent="0.2">
      <c r="A260" s="78"/>
      <c r="B260" s="78"/>
      <c r="C260" s="153"/>
      <c r="D260" s="109"/>
      <c r="E260" s="109"/>
      <c r="F260" s="109"/>
      <c r="G260" s="110"/>
      <c r="H260" s="110"/>
      <c r="I260" s="110"/>
    </row>
    <row r="261" spans="1:9" hidden="1" x14ac:dyDescent="0.2">
      <c r="A261" s="78"/>
      <c r="B261" s="78"/>
      <c r="C261" s="153"/>
      <c r="D261" s="109"/>
      <c r="E261" s="109"/>
      <c r="F261" s="109"/>
      <c r="G261" s="110"/>
      <c r="H261" s="110"/>
      <c r="I261" s="110"/>
    </row>
    <row r="262" spans="1:9" hidden="1" x14ac:dyDescent="0.2">
      <c r="A262" s="78"/>
      <c r="B262" s="78"/>
      <c r="C262" s="153"/>
      <c r="D262" s="109"/>
      <c r="E262" s="109"/>
      <c r="F262" s="109"/>
      <c r="G262" s="110"/>
      <c r="H262" s="110"/>
      <c r="I262" s="110"/>
    </row>
    <row r="263" spans="1:9" hidden="1" x14ac:dyDescent="0.2">
      <c r="A263" s="78"/>
      <c r="B263" s="78"/>
      <c r="C263" s="153"/>
      <c r="D263" s="109"/>
      <c r="E263" s="109"/>
      <c r="F263" s="109"/>
      <c r="G263" s="110"/>
      <c r="H263" s="110"/>
      <c r="I263" s="110"/>
    </row>
    <row r="264" spans="1:9" hidden="1" x14ac:dyDescent="0.2">
      <c r="A264" s="78"/>
      <c r="B264" s="78"/>
      <c r="C264" s="153"/>
      <c r="D264" s="109"/>
      <c r="E264" s="109"/>
      <c r="F264" s="109"/>
      <c r="G264" s="110"/>
      <c r="H264" s="110"/>
      <c r="I264" s="110"/>
    </row>
    <row r="265" spans="1:9" ht="25.5" x14ac:dyDescent="0.2">
      <c r="A265" s="78" t="s">
        <v>310</v>
      </c>
      <c r="B265" s="124"/>
      <c r="C265" s="150" t="s">
        <v>309</v>
      </c>
      <c r="D265" s="109" t="s">
        <v>44</v>
      </c>
      <c r="E265" s="109" t="s">
        <v>35</v>
      </c>
      <c r="F265" s="109"/>
      <c r="G265" s="110">
        <f>G266</f>
        <v>0</v>
      </c>
      <c r="H265" s="110"/>
      <c r="I265" s="110"/>
    </row>
    <row r="266" spans="1:9" ht="25.5" x14ac:dyDescent="0.2">
      <c r="A266" s="78" t="s">
        <v>75</v>
      </c>
      <c r="B266" s="78"/>
      <c r="C266" s="150" t="s">
        <v>309</v>
      </c>
      <c r="D266" s="109" t="s">
        <v>44</v>
      </c>
      <c r="E266" s="109" t="s">
        <v>35</v>
      </c>
      <c r="F266" s="109" t="s">
        <v>76</v>
      </c>
      <c r="G266" s="110">
        <v>0</v>
      </c>
      <c r="H266" s="110"/>
      <c r="I266" s="110"/>
    </row>
    <row r="267" spans="1:9" ht="14.25" x14ac:dyDescent="0.2">
      <c r="A267" s="76" t="s">
        <v>14</v>
      </c>
      <c r="B267" s="78"/>
      <c r="C267" s="150"/>
      <c r="D267" s="109" t="s">
        <v>45</v>
      </c>
      <c r="E267" s="109" t="s">
        <v>36</v>
      </c>
      <c r="F267" s="109"/>
      <c r="G267" s="108">
        <f t="shared" ref="G267:G272" si="26">G268</f>
        <v>450</v>
      </c>
      <c r="H267" s="110"/>
      <c r="I267" s="110"/>
    </row>
    <row r="268" spans="1:9" x14ac:dyDescent="0.2">
      <c r="A268" s="78" t="s">
        <v>12</v>
      </c>
      <c r="B268" s="78"/>
      <c r="C268" s="150"/>
      <c r="D268" s="109" t="s">
        <v>45</v>
      </c>
      <c r="E268" s="109" t="s">
        <v>35</v>
      </c>
      <c r="F268" s="109"/>
      <c r="G268" s="110">
        <f t="shared" si="26"/>
        <v>450</v>
      </c>
      <c r="H268" s="110"/>
      <c r="I268" s="110"/>
    </row>
    <row r="269" spans="1:9" x14ac:dyDescent="0.2">
      <c r="A269" s="80" t="s">
        <v>60</v>
      </c>
      <c r="B269" s="78"/>
      <c r="C269" s="111" t="s">
        <v>85</v>
      </c>
      <c r="D269" s="109" t="s">
        <v>45</v>
      </c>
      <c r="E269" s="109" t="s">
        <v>35</v>
      </c>
      <c r="F269" s="109"/>
      <c r="G269" s="110">
        <f t="shared" si="26"/>
        <v>450</v>
      </c>
      <c r="H269" s="110"/>
      <c r="I269" s="110"/>
    </row>
    <row r="270" spans="1:9" x14ac:dyDescent="0.2">
      <c r="A270" s="80" t="s">
        <v>149</v>
      </c>
      <c r="B270" s="78"/>
      <c r="C270" s="111" t="s">
        <v>86</v>
      </c>
      <c r="D270" s="109" t="s">
        <v>45</v>
      </c>
      <c r="E270" s="109" t="s">
        <v>35</v>
      </c>
      <c r="F270" s="109"/>
      <c r="G270" s="110">
        <f t="shared" si="26"/>
        <v>450</v>
      </c>
      <c r="H270" s="110"/>
      <c r="I270" s="110"/>
    </row>
    <row r="271" spans="1:9" x14ac:dyDescent="0.2">
      <c r="A271" s="80" t="s">
        <v>149</v>
      </c>
      <c r="B271" s="78"/>
      <c r="C271" s="112" t="s">
        <v>102</v>
      </c>
      <c r="D271" s="109" t="s">
        <v>45</v>
      </c>
      <c r="E271" s="109" t="s">
        <v>35</v>
      </c>
      <c r="F271" s="109"/>
      <c r="G271" s="110">
        <f t="shared" si="26"/>
        <v>450</v>
      </c>
      <c r="H271" s="110"/>
      <c r="I271" s="110"/>
    </row>
    <row r="272" spans="1:9" x14ac:dyDescent="0.2">
      <c r="A272" s="80" t="s">
        <v>286</v>
      </c>
      <c r="B272" s="78"/>
      <c r="C272" s="112" t="s">
        <v>311</v>
      </c>
      <c r="D272" s="109" t="s">
        <v>45</v>
      </c>
      <c r="E272" s="109" t="s">
        <v>35</v>
      </c>
      <c r="F272" s="109"/>
      <c r="G272" s="110">
        <f t="shared" si="26"/>
        <v>450</v>
      </c>
      <c r="H272" s="110"/>
      <c r="I272" s="110"/>
    </row>
    <row r="273" spans="1:10" ht="25.5" x14ac:dyDescent="0.2">
      <c r="A273" s="78" t="s">
        <v>75</v>
      </c>
      <c r="B273" s="78"/>
      <c r="C273" s="112" t="s">
        <v>311</v>
      </c>
      <c r="D273" s="109" t="s">
        <v>45</v>
      </c>
      <c r="E273" s="109" t="s">
        <v>35</v>
      </c>
      <c r="F273" s="109" t="s">
        <v>76</v>
      </c>
      <c r="G273" s="110">
        <v>450</v>
      </c>
      <c r="H273" s="110"/>
      <c r="I273" s="110"/>
    </row>
    <row r="274" spans="1:10" ht="14.25" x14ac:dyDescent="0.2">
      <c r="A274" s="82" t="s">
        <v>27</v>
      </c>
      <c r="B274" s="95">
        <v>911</v>
      </c>
      <c r="C274" s="156"/>
      <c r="D274" s="94" t="s">
        <v>46</v>
      </c>
      <c r="E274" s="94" t="s">
        <v>36</v>
      </c>
      <c r="F274" s="94"/>
      <c r="G274" s="108">
        <f t="shared" ref="G274:G279" si="27">G275</f>
        <v>1308.2</v>
      </c>
      <c r="H274" s="108">
        <f t="shared" ref="H274:H279" si="28">H275</f>
        <v>1308.2</v>
      </c>
      <c r="I274" s="108">
        <f t="shared" ref="I274:I279" si="29">I275</f>
        <v>1308.2</v>
      </c>
    </row>
    <row r="275" spans="1:10" x14ac:dyDescent="0.2">
      <c r="A275" s="78" t="s">
        <v>24</v>
      </c>
      <c r="B275" s="124"/>
      <c r="C275" s="149"/>
      <c r="D275" s="109" t="s">
        <v>46</v>
      </c>
      <c r="E275" s="109" t="s">
        <v>35</v>
      </c>
      <c r="F275" s="109"/>
      <c r="G275" s="110">
        <f t="shared" si="27"/>
        <v>1308.2</v>
      </c>
      <c r="H275" s="110">
        <f t="shared" si="28"/>
        <v>1308.2</v>
      </c>
      <c r="I275" s="110">
        <f t="shared" si="29"/>
        <v>1308.2</v>
      </c>
    </row>
    <row r="276" spans="1:10" x14ac:dyDescent="0.2">
      <c r="A276" s="80" t="s">
        <v>60</v>
      </c>
      <c r="B276" s="78"/>
      <c r="C276" s="150" t="s">
        <v>85</v>
      </c>
      <c r="D276" s="109" t="s">
        <v>46</v>
      </c>
      <c r="E276" s="109" t="s">
        <v>35</v>
      </c>
      <c r="F276" s="109"/>
      <c r="G276" s="110">
        <f t="shared" si="27"/>
        <v>1308.2</v>
      </c>
      <c r="H276" s="110">
        <f t="shared" si="28"/>
        <v>1308.2</v>
      </c>
      <c r="I276" s="110">
        <f t="shared" si="29"/>
        <v>1308.2</v>
      </c>
    </row>
    <row r="277" spans="1:10" x14ac:dyDescent="0.2">
      <c r="A277" s="80" t="s">
        <v>149</v>
      </c>
      <c r="B277" s="78"/>
      <c r="C277" s="150" t="s">
        <v>86</v>
      </c>
      <c r="D277" s="109" t="s">
        <v>46</v>
      </c>
      <c r="E277" s="109" t="s">
        <v>35</v>
      </c>
      <c r="F277" s="109"/>
      <c r="G277" s="110">
        <f t="shared" si="27"/>
        <v>1308.2</v>
      </c>
      <c r="H277" s="110">
        <f t="shared" si="28"/>
        <v>1308.2</v>
      </c>
      <c r="I277" s="110">
        <f t="shared" si="29"/>
        <v>1308.2</v>
      </c>
    </row>
    <row r="278" spans="1:10" x14ac:dyDescent="0.2">
      <c r="A278" s="80" t="s">
        <v>149</v>
      </c>
      <c r="B278" s="78"/>
      <c r="C278" s="150" t="s">
        <v>102</v>
      </c>
      <c r="D278" s="109" t="s">
        <v>46</v>
      </c>
      <c r="E278" s="109" t="s">
        <v>35</v>
      </c>
      <c r="F278" s="109"/>
      <c r="G278" s="110">
        <f t="shared" si="27"/>
        <v>1308.2</v>
      </c>
      <c r="H278" s="110">
        <f t="shared" si="28"/>
        <v>1308.2</v>
      </c>
      <c r="I278" s="110">
        <f t="shared" si="29"/>
        <v>1308.2</v>
      </c>
    </row>
    <row r="279" spans="1:10" x14ac:dyDescent="0.2">
      <c r="A279" s="78" t="s">
        <v>28</v>
      </c>
      <c r="B279" s="78"/>
      <c r="C279" s="150" t="s">
        <v>121</v>
      </c>
      <c r="D279" s="109" t="s">
        <v>46</v>
      </c>
      <c r="E279" s="109" t="s">
        <v>35</v>
      </c>
      <c r="F279" s="109"/>
      <c r="G279" s="110">
        <f t="shared" si="27"/>
        <v>1308.2</v>
      </c>
      <c r="H279" s="110">
        <f t="shared" si="28"/>
        <v>1308.2</v>
      </c>
      <c r="I279" s="110">
        <f t="shared" si="29"/>
        <v>1308.2</v>
      </c>
    </row>
    <row r="280" spans="1:10" ht="25.5" x14ac:dyDescent="0.2">
      <c r="A280" s="78" t="s">
        <v>228</v>
      </c>
      <c r="B280" s="124"/>
      <c r="C280" s="150" t="s">
        <v>121</v>
      </c>
      <c r="D280" s="109" t="s">
        <v>46</v>
      </c>
      <c r="E280" s="109" t="s">
        <v>35</v>
      </c>
      <c r="F280" s="109" t="s">
        <v>227</v>
      </c>
      <c r="G280" s="110">
        <f>'6'!G250</f>
        <v>1308.2</v>
      </c>
      <c r="H280" s="110">
        <f>'6'!H250</f>
        <v>1308.2</v>
      </c>
      <c r="I280" s="110">
        <f>'6'!I250</f>
        <v>1308.2</v>
      </c>
    </row>
    <row r="281" spans="1:10" hidden="1" x14ac:dyDescent="0.2">
      <c r="A281" s="76" t="s">
        <v>9</v>
      </c>
      <c r="D281" s="62" t="s">
        <v>46</v>
      </c>
      <c r="E281" s="62" t="s">
        <v>39</v>
      </c>
      <c r="F281" s="32"/>
      <c r="G281" s="63">
        <f>G282</f>
        <v>0</v>
      </c>
      <c r="H281" s="63"/>
      <c r="I281" s="63"/>
    </row>
    <row r="282" spans="1:10" hidden="1" x14ac:dyDescent="0.2">
      <c r="A282" s="78" t="s">
        <v>230</v>
      </c>
      <c r="C282" s="164" t="s">
        <v>85</v>
      </c>
      <c r="D282" s="73" t="s">
        <v>39</v>
      </c>
      <c r="E282" s="42" t="s">
        <v>35</v>
      </c>
      <c r="F282" s="32"/>
      <c r="G282" s="71">
        <f>G283</f>
        <v>0</v>
      </c>
      <c r="H282" s="63"/>
      <c r="I282" s="63"/>
    </row>
    <row r="283" spans="1:10" hidden="1" x14ac:dyDescent="0.2">
      <c r="A283" s="80" t="s">
        <v>60</v>
      </c>
      <c r="C283" s="164" t="s">
        <v>86</v>
      </c>
      <c r="D283" s="73" t="s">
        <v>39</v>
      </c>
      <c r="E283" s="42" t="s">
        <v>35</v>
      </c>
      <c r="F283" s="32"/>
      <c r="G283" s="71">
        <f>G284</f>
        <v>0</v>
      </c>
      <c r="H283" s="63"/>
      <c r="I283" s="63"/>
    </row>
    <row r="284" spans="1:10" hidden="1" x14ac:dyDescent="0.2">
      <c r="A284" s="80" t="s">
        <v>149</v>
      </c>
      <c r="C284" s="164" t="s">
        <v>102</v>
      </c>
      <c r="D284" s="73" t="s">
        <v>39</v>
      </c>
      <c r="E284" s="42" t="s">
        <v>35</v>
      </c>
      <c r="F284" s="32"/>
      <c r="G284" s="71">
        <f>G285</f>
        <v>0</v>
      </c>
      <c r="H284" s="63"/>
      <c r="I284" s="63"/>
    </row>
    <row r="285" spans="1:10" hidden="1" x14ac:dyDescent="0.2">
      <c r="A285" s="80" t="s">
        <v>149</v>
      </c>
      <c r="C285" s="164" t="s">
        <v>231</v>
      </c>
      <c r="D285" s="73" t="s">
        <v>39</v>
      </c>
      <c r="E285" s="42" t="s">
        <v>35</v>
      </c>
      <c r="F285" s="32"/>
      <c r="G285" s="71">
        <f>G286</f>
        <v>0</v>
      </c>
      <c r="H285" s="63"/>
      <c r="I285" s="63"/>
    </row>
    <row r="286" spans="1:10" ht="25.5" hidden="1" x14ac:dyDescent="0.2">
      <c r="A286" s="78" t="s">
        <v>232</v>
      </c>
      <c r="C286" s="164" t="s">
        <v>231</v>
      </c>
      <c r="D286" s="73" t="s">
        <v>39</v>
      </c>
      <c r="E286" s="73" t="s">
        <v>44</v>
      </c>
      <c r="F286" s="39" t="s">
        <v>76</v>
      </c>
      <c r="G286" s="71"/>
      <c r="H286" s="63"/>
      <c r="I286" s="63"/>
    </row>
    <row r="287" spans="1:10" x14ac:dyDescent="0.2">
      <c r="A287" s="75"/>
      <c r="H287" s="1"/>
      <c r="J287" s="31"/>
    </row>
    <row r="288" spans="1:10" x14ac:dyDescent="0.2">
      <c r="A288" s="75"/>
      <c r="H288" s="1"/>
      <c r="J288" s="31"/>
    </row>
    <row r="289" spans="1:10" x14ac:dyDescent="0.2">
      <c r="A289" s="75"/>
      <c r="H289" s="1"/>
      <c r="J289" s="31"/>
    </row>
    <row r="290" spans="1:10" x14ac:dyDescent="0.2">
      <c r="A290" s="75"/>
      <c r="H290" s="1"/>
      <c r="J290" s="31"/>
    </row>
    <row r="291" spans="1:10" x14ac:dyDescent="0.2">
      <c r="H291" s="1"/>
      <c r="J291" s="31"/>
    </row>
    <row r="292" spans="1:10" x14ac:dyDescent="0.2">
      <c r="H292" s="1"/>
      <c r="J292" s="31"/>
    </row>
    <row r="293" spans="1:10" x14ac:dyDescent="0.2">
      <c r="H293" s="1"/>
      <c r="J293" s="31"/>
    </row>
    <row r="294" spans="1:10" x14ac:dyDescent="0.2">
      <c r="A294" s="75"/>
    </row>
    <row r="295" spans="1:10" x14ac:dyDescent="0.2">
      <c r="A295" s="75"/>
    </row>
    <row r="296" spans="1:10" x14ac:dyDescent="0.2">
      <c r="A296" s="75"/>
    </row>
    <row r="297" spans="1:10" x14ac:dyDescent="0.2">
      <c r="A297" s="75"/>
    </row>
    <row r="298" spans="1:10" x14ac:dyDescent="0.2">
      <c r="A298" s="75"/>
    </row>
    <row r="299" spans="1:10" x14ac:dyDescent="0.2">
      <c r="A299" s="75"/>
    </row>
    <row r="300" spans="1:10" x14ac:dyDescent="0.2">
      <c r="A300" s="75"/>
    </row>
    <row r="301" spans="1:10" x14ac:dyDescent="0.2">
      <c r="A301" s="75"/>
    </row>
    <row r="302" spans="1:10" x14ac:dyDescent="0.2">
      <c r="A302" s="75"/>
    </row>
    <row r="303" spans="1:10" x14ac:dyDescent="0.2">
      <c r="A303" s="75"/>
    </row>
    <row r="304" spans="1:10" x14ac:dyDescent="0.2">
      <c r="A304" s="75"/>
    </row>
    <row r="305" spans="1:1" x14ac:dyDescent="0.2">
      <c r="A305" s="75"/>
    </row>
    <row r="306" spans="1:1" x14ac:dyDescent="0.2">
      <c r="A306" s="75"/>
    </row>
    <row r="307" spans="1:1" x14ac:dyDescent="0.2">
      <c r="A307" s="75"/>
    </row>
    <row r="308" spans="1:1" x14ac:dyDescent="0.2">
      <c r="A308" s="75"/>
    </row>
    <row r="309" spans="1:1" x14ac:dyDescent="0.2">
      <c r="A309" s="75"/>
    </row>
    <row r="310" spans="1:1" x14ac:dyDescent="0.2">
      <c r="A310" s="75"/>
    </row>
    <row r="311" spans="1:1" x14ac:dyDescent="0.2">
      <c r="A311" s="75"/>
    </row>
    <row r="312" spans="1:1" x14ac:dyDescent="0.2">
      <c r="A312" s="75"/>
    </row>
    <row r="313" spans="1:1" x14ac:dyDescent="0.2">
      <c r="A313" s="75"/>
    </row>
    <row r="314" spans="1:1" x14ac:dyDescent="0.2">
      <c r="A314" s="75"/>
    </row>
    <row r="315" spans="1:1" x14ac:dyDescent="0.2">
      <c r="A315" s="75"/>
    </row>
    <row r="316" spans="1:1" x14ac:dyDescent="0.2">
      <c r="A316" s="75"/>
    </row>
    <row r="317" spans="1:1" x14ac:dyDescent="0.2">
      <c r="A317" s="75"/>
    </row>
    <row r="318" spans="1:1" x14ac:dyDescent="0.2">
      <c r="A318" s="75"/>
    </row>
    <row r="319" spans="1:1" x14ac:dyDescent="0.2">
      <c r="A319" s="75"/>
    </row>
    <row r="320" spans="1:1" x14ac:dyDescent="0.2">
      <c r="A320" s="75"/>
    </row>
    <row r="321" spans="1:1" x14ac:dyDescent="0.2">
      <c r="A321" s="75"/>
    </row>
    <row r="322" spans="1:1" x14ac:dyDescent="0.2">
      <c r="A322" s="75"/>
    </row>
    <row r="323" spans="1:1" x14ac:dyDescent="0.2">
      <c r="A323" s="75"/>
    </row>
    <row r="324" spans="1:1" x14ac:dyDescent="0.2">
      <c r="A324" s="75"/>
    </row>
    <row r="325" spans="1:1" x14ac:dyDescent="0.2">
      <c r="A325" s="75"/>
    </row>
    <row r="326" spans="1:1" x14ac:dyDescent="0.2">
      <c r="A326" s="75"/>
    </row>
    <row r="327" spans="1:1" x14ac:dyDescent="0.2">
      <c r="A327" s="75"/>
    </row>
    <row r="328" spans="1:1" x14ac:dyDescent="0.2">
      <c r="A328" s="75"/>
    </row>
    <row r="329" spans="1:1" x14ac:dyDescent="0.2">
      <c r="A329" s="75"/>
    </row>
    <row r="330" spans="1:1" x14ac:dyDescent="0.2">
      <c r="A330" s="75"/>
    </row>
    <row r="331" spans="1:1" x14ac:dyDescent="0.2">
      <c r="A331" s="75"/>
    </row>
    <row r="332" spans="1:1" x14ac:dyDescent="0.2">
      <c r="A332" s="75"/>
    </row>
    <row r="333" spans="1:1" x14ac:dyDescent="0.2">
      <c r="A333" s="75"/>
    </row>
    <row r="334" spans="1:1" x14ac:dyDescent="0.2">
      <c r="A334" s="75"/>
    </row>
    <row r="335" spans="1:1" x14ac:dyDescent="0.2">
      <c r="A335" s="75"/>
    </row>
    <row r="336" spans="1:1" x14ac:dyDescent="0.2">
      <c r="A336" s="75"/>
    </row>
    <row r="337" spans="1:1" x14ac:dyDescent="0.2">
      <c r="A337" s="75"/>
    </row>
    <row r="338" spans="1:1" x14ac:dyDescent="0.2">
      <c r="A338" s="75"/>
    </row>
    <row r="339" spans="1:1" x14ac:dyDescent="0.2">
      <c r="A339" s="75"/>
    </row>
    <row r="340" spans="1:1" x14ac:dyDescent="0.2">
      <c r="A340" s="75"/>
    </row>
    <row r="341" spans="1:1" x14ac:dyDescent="0.2">
      <c r="A341" s="75"/>
    </row>
    <row r="342" spans="1:1" x14ac:dyDescent="0.2">
      <c r="A342" s="75"/>
    </row>
    <row r="343" spans="1:1" x14ac:dyDescent="0.2">
      <c r="A343" s="75"/>
    </row>
    <row r="344" spans="1:1" x14ac:dyDescent="0.2">
      <c r="A344" s="75"/>
    </row>
    <row r="345" spans="1:1" x14ac:dyDescent="0.2">
      <c r="A345" s="75"/>
    </row>
    <row r="346" spans="1:1" x14ac:dyDescent="0.2">
      <c r="A346" s="75"/>
    </row>
    <row r="347" spans="1:1" x14ac:dyDescent="0.2">
      <c r="A347" s="75"/>
    </row>
    <row r="348" spans="1:1" x14ac:dyDescent="0.2">
      <c r="A348" s="75"/>
    </row>
    <row r="349" spans="1:1" x14ac:dyDescent="0.2">
      <c r="A349" s="75"/>
    </row>
    <row r="350" spans="1:1" x14ac:dyDescent="0.2">
      <c r="A350" s="75"/>
    </row>
    <row r="351" spans="1:1" x14ac:dyDescent="0.2">
      <c r="A351" s="75"/>
    </row>
    <row r="352" spans="1:1" x14ac:dyDescent="0.2">
      <c r="A352" s="75"/>
    </row>
    <row r="353" spans="1:1" x14ac:dyDescent="0.2">
      <c r="A353" s="75"/>
    </row>
    <row r="354" spans="1:1" x14ac:dyDescent="0.2">
      <c r="A354" s="75"/>
    </row>
    <row r="355" spans="1:1" x14ac:dyDescent="0.2">
      <c r="A355" s="75"/>
    </row>
    <row r="356" spans="1:1" x14ac:dyDescent="0.2">
      <c r="A356" s="75"/>
    </row>
    <row r="357" spans="1:1" x14ac:dyDescent="0.2">
      <c r="A357" s="75"/>
    </row>
    <row r="358" spans="1:1" x14ac:dyDescent="0.2">
      <c r="A358" s="75"/>
    </row>
    <row r="359" spans="1:1" x14ac:dyDescent="0.2">
      <c r="A359" s="75"/>
    </row>
    <row r="360" spans="1:1" x14ac:dyDescent="0.2">
      <c r="A360" s="75"/>
    </row>
    <row r="361" spans="1:1" x14ac:dyDescent="0.2">
      <c r="A361" s="75"/>
    </row>
    <row r="362" spans="1:1" x14ac:dyDescent="0.2">
      <c r="A362" s="75"/>
    </row>
    <row r="363" spans="1:1" x14ac:dyDescent="0.2">
      <c r="A363" s="75"/>
    </row>
    <row r="364" spans="1:1" x14ac:dyDescent="0.2">
      <c r="A364" s="75"/>
    </row>
    <row r="365" spans="1:1" x14ac:dyDescent="0.2">
      <c r="A365" s="75"/>
    </row>
    <row r="366" spans="1:1" x14ac:dyDescent="0.2">
      <c r="A366" s="75"/>
    </row>
    <row r="367" spans="1:1" x14ac:dyDescent="0.2">
      <c r="A367" s="75"/>
    </row>
    <row r="368" spans="1:1" x14ac:dyDescent="0.2">
      <c r="A368" s="75"/>
    </row>
  </sheetData>
  <mergeCells count="1">
    <mergeCell ref="A6:I6"/>
  </mergeCells>
  <pageMargins left="0.74803149606299213" right="0.19685039370078741" top="0.62992125984251968" bottom="0.62992125984251968" header="0.51181102362204722" footer="0.51181102362204722"/>
  <pageSetup paperSize="9" scale="79" fitToHeight="0" orientation="portrait" blackAndWhite="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5" sqref="J25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5</vt:lpstr>
      <vt:lpstr>6</vt:lpstr>
      <vt:lpstr>7</vt:lpstr>
      <vt:lpstr>Лист1</vt:lpstr>
      <vt:lpstr>'5'!Заголовки_для_печати</vt:lpstr>
      <vt:lpstr>'6'!Заголовки_для_печати</vt:lpstr>
      <vt:lpstr>'7'!Заголовки_для_печати</vt:lpstr>
      <vt:lpstr>'5'!Область_печати</vt:lpstr>
      <vt:lpstr>'6'!Область_печати</vt:lpstr>
      <vt:lpstr>'7'!Область_печати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</dc:creator>
  <cp:lastModifiedBy>sveta Stroeva</cp:lastModifiedBy>
  <cp:lastPrinted>2021-02-24T07:44:09Z</cp:lastPrinted>
  <dcterms:created xsi:type="dcterms:W3CDTF">2007-09-04T08:08:49Z</dcterms:created>
  <dcterms:modified xsi:type="dcterms:W3CDTF">2021-03-19T11:08:50Z</dcterms:modified>
</cp:coreProperties>
</file>