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/>
  </bookViews>
  <sheets>
    <sheet name="5" sheetId="14" r:id="rId1"/>
    <sheet name="6" sheetId="13" r:id="rId2"/>
    <sheet name="7" sheetId="16" r:id="rId3"/>
    <sheet name="Лист1" sheetId="15" r:id="rId4"/>
  </sheets>
  <externalReferences>
    <externalReference r:id="rId5"/>
  </externalReferences>
  <definedNames>
    <definedName name="_xlnm._FilterDatabase" localSheetId="0" hidden="1">'5'!$A$9:$D$41</definedName>
    <definedName name="_xlnm._FilterDatabase" localSheetId="1" hidden="1">'6'!$A$12:$J$309</definedName>
    <definedName name="_xlnm._FilterDatabase" localSheetId="2" hidden="1">'7'!$A$11:$I$312</definedName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'5'!$A$1:$F$41</definedName>
    <definedName name="_xlnm.Print_Area" localSheetId="1">'6'!$A$1:$I$309</definedName>
    <definedName name="_xlnm.Print_Area" localSheetId="2">'7'!$A$1:$I$312</definedName>
  </definedNames>
  <calcPr calcId="152511" fullCalcOnLoad="1"/>
</workbook>
</file>

<file path=xl/calcChain.xml><?xml version="1.0" encoding="utf-8"?>
<calcChain xmlns="http://schemas.openxmlformats.org/spreadsheetml/2006/main">
  <c r="G258" i="16" l="1"/>
  <c r="I260" i="16"/>
  <c r="G298" i="16"/>
  <c r="G281" i="13"/>
  <c r="G264" i="16"/>
  <c r="G189" i="13"/>
  <c r="G245" i="13"/>
  <c r="G243" i="13"/>
  <c r="G217" i="13"/>
  <c r="G225" i="13"/>
  <c r="G150" i="13"/>
  <c r="G119" i="13"/>
  <c r="G134" i="13"/>
  <c r="G115" i="13"/>
  <c r="G29" i="13"/>
  <c r="G26" i="13"/>
  <c r="H252" i="16"/>
  <c r="H251" i="16"/>
  <c r="H250" i="16" s="1"/>
  <c r="H249" i="16" s="1"/>
  <c r="H138" i="13"/>
  <c r="H137" i="13" s="1"/>
  <c r="H136" i="13" s="1"/>
  <c r="H135" i="13" s="1"/>
  <c r="I257" i="16"/>
  <c r="I256" i="16"/>
  <c r="I255" i="16" s="1"/>
  <c r="I254" i="16" s="1"/>
  <c r="H261" i="16"/>
  <c r="I138" i="16"/>
  <c r="H139" i="16"/>
  <c r="H138" i="16" s="1"/>
  <c r="I139" i="16"/>
  <c r="G139" i="16"/>
  <c r="G138" i="16" s="1"/>
  <c r="G284" i="16"/>
  <c r="G283" i="16"/>
  <c r="G282" i="16"/>
  <c r="G281" i="16"/>
  <c r="G280" i="16" s="1"/>
  <c r="G279" i="16" s="1"/>
  <c r="G278" i="16" s="1"/>
  <c r="G277" i="16" s="1"/>
  <c r="G252" i="16"/>
  <c r="G251" i="16"/>
  <c r="G250" i="16" s="1"/>
  <c r="G249" i="16" s="1"/>
  <c r="G50" i="13"/>
  <c r="G276" i="13"/>
  <c r="G218" i="13"/>
  <c r="G212" i="13"/>
  <c r="I209" i="13"/>
  <c r="H209" i="13"/>
  <c r="G209" i="13"/>
  <c r="G201" i="13"/>
  <c r="G200" i="13" s="1"/>
  <c r="I193" i="13"/>
  <c r="H193" i="13"/>
  <c r="G198" i="13"/>
  <c r="G171" i="13"/>
  <c r="G276" i="16" s="1"/>
  <c r="G275" i="16" s="1"/>
  <c r="G170" i="13"/>
  <c r="G169" i="13"/>
  <c r="G158" i="13"/>
  <c r="G182" i="13"/>
  <c r="G149" i="13"/>
  <c r="G261" i="16" s="1"/>
  <c r="G260" i="16" s="1"/>
  <c r="G257" i="16" s="1"/>
  <c r="G138" i="13"/>
  <c r="G137" i="13" s="1"/>
  <c r="G136" i="13" s="1"/>
  <c r="G135" i="13" s="1"/>
  <c r="G129" i="13"/>
  <c r="G31" i="13"/>
  <c r="G165" i="13"/>
  <c r="G55" i="16"/>
  <c r="G244" i="13"/>
  <c r="G133" i="13"/>
  <c r="G132" i="13" s="1"/>
  <c r="G131" i="13" s="1"/>
  <c r="G130" i="13" s="1"/>
  <c r="H29" i="16"/>
  <c r="H28" i="16" s="1"/>
  <c r="H27" i="16" s="1"/>
  <c r="H26" i="16" s="1"/>
  <c r="H25" i="16" s="1"/>
  <c r="G29" i="16"/>
  <c r="G28" i="16"/>
  <c r="G27" i="16" s="1"/>
  <c r="G26" i="16" s="1"/>
  <c r="G25" i="16" s="1"/>
  <c r="G296" i="13"/>
  <c r="H302" i="13"/>
  <c r="H301" i="13"/>
  <c r="H300" i="13" s="1"/>
  <c r="H299" i="13" s="1"/>
  <c r="H298" i="13" s="1"/>
  <c r="E38" i="14" s="1"/>
  <c r="G302" i="13"/>
  <c r="G301" i="13"/>
  <c r="G300" i="13" s="1"/>
  <c r="G299" i="13" s="1"/>
  <c r="G298" i="13" s="1"/>
  <c r="H111" i="16"/>
  <c r="H110" i="16"/>
  <c r="H107" i="16"/>
  <c r="H106" i="16"/>
  <c r="I111" i="16"/>
  <c r="I110" i="16"/>
  <c r="I107" i="16"/>
  <c r="I106" i="16"/>
  <c r="G263" i="16"/>
  <c r="G262" i="16"/>
  <c r="G111" i="16"/>
  <c r="G110" i="16"/>
  <c r="G107" i="16"/>
  <c r="G106" i="16" s="1"/>
  <c r="G24" i="16"/>
  <c r="G21" i="16"/>
  <c r="G18" i="16"/>
  <c r="G23" i="16"/>
  <c r="G22" i="16"/>
  <c r="G56" i="16"/>
  <c r="G67" i="13"/>
  <c r="G66" i="13"/>
  <c r="G176" i="13"/>
  <c r="G175" i="13"/>
  <c r="G179" i="13"/>
  <c r="G178" i="13"/>
  <c r="G181" i="13"/>
  <c r="G102" i="13"/>
  <c r="G309" i="13"/>
  <c r="G91" i="16"/>
  <c r="G90" i="16"/>
  <c r="G89" i="16"/>
  <c r="G88" i="16"/>
  <c r="G87" i="16"/>
  <c r="G86" i="16" s="1"/>
  <c r="G55" i="13"/>
  <c r="G211" i="16"/>
  <c r="G210" i="16"/>
  <c r="G58" i="16"/>
  <c r="G63" i="16"/>
  <c r="H63" i="16"/>
  <c r="I63" i="16"/>
  <c r="G64" i="16"/>
  <c r="H64" i="16"/>
  <c r="I64" i="16"/>
  <c r="G65" i="16"/>
  <c r="H65" i="16"/>
  <c r="I65" i="16"/>
  <c r="G66" i="16"/>
  <c r="G71" i="16"/>
  <c r="H71" i="16"/>
  <c r="I71" i="16"/>
  <c r="G72" i="16"/>
  <c r="H72" i="16"/>
  <c r="I72" i="16"/>
  <c r="G73" i="16"/>
  <c r="H73" i="16"/>
  <c r="I73" i="16"/>
  <c r="G74" i="16"/>
  <c r="G85" i="16"/>
  <c r="H85" i="16"/>
  <c r="I85" i="16"/>
  <c r="G101" i="16"/>
  <c r="G100" i="16" s="1"/>
  <c r="G99" i="16" s="1"/>
  <c r="G98" i="16" s="1"/>
  <c r="G105" i="16"/>
  <c r="G104" i="16" s="1"/>
  <c r="G103" i="16" s="1"/>
  <c r="G102" i="16" s="1"/>
  <c r="G108" i="16"/>
  <c r="H108" i="16"/>
  <c r="I108" i="16"/>
  <c r="G118" i="16"/>
  <c r="G117" i="16" s="1"/>
  <c r="G116" i="16" s="1"/>
  <c r="G115" i="16" s="1"/>
  <c r="G114" i="16" s="1"/>
  <c r="G126" i="16"/>
  <c r="G125" i="16"/>
  <c r="H126" i="16"/>
  <c r="H125" i="16"/>
  <c r="I126" i="16"/>
  <c r="I125" i="16"/>
  <c r="G128" i="16"/>
  <c r="G127" i="16"/>
  <c r="H128" i="16"/>
  <c r="H127" i="16"/>
  <c r="I128" i="16"/>
  <c r="I127" i="16"/>
  <c r="G137" i="16"/>
  <c r="G136" i="16"/>
  <c r="G135" i="16"/>
  <c r="H137" i="16"/>
  <c r="H136" i="16"/>
  <c r="H135" i="16" s="1"/>
  <c r="I137" i="16"/>
  <c r="I136" i="16" s="1"/>
  <c r="I135" i="16" s="1"/>
  <c r="H146" i="16"/>
  <c r="H145" i="16"/>
  <c r="H144" i="16" s="1"/>
  <c r="I146" i="16"/>
  <c r="I145" i="16" s="1"/>
  <c r="I144" i="16" s="1"/>
  <c r="G149" i="16"/>
  <c r="G148" i="16"/>
  <c r="G167" i="16"/>
  <c r="G166" i="16"/>
  <c r="G165" i="16"/>
  <c r="G164" i="16" s="1"/>
  <c r="G163" i="16" s="1"/>
  <c r="G188" i="16"/>
  <c r="H188" i="16"/>
  <c r="I188" i="16"/>
  <c r="G200" i="16"/>
  <c r="G199" i="16"/>
  <c r="G198" i="16"/>
  <c r="G197" i="16"/>
  <c r="G196" i="16" s="1"/>
  <c r="G195" i="16" s="1"/>
  <c r="H200" i="16"/>
  <c r="H199" i="16" s="1"/>
  <c r="H198" i="16" s="1"/>
  <c r="H197" i="16" s="1"/>
  <c r="H196" i="16" s="1"/>
  <c r="H195" i="16" s="1"/>
  <c r="I200" i="16"/>
  <c r="I199" i="16" s="1"/>
  <c r="I198" i="16" s="1"/>
  <c r="I197" i="16" s="1"/>
  <c r="I196" i="16" s="1"/>
  <c r="I195" i="16" s="1"/>
  <c r="G206" i="16"/>
  <c r="G207" i="16"/>
  <c r="H207" i="16"/>
  <c r="I207" i="16"/>
  <c r="H233" i="16"/>
  <c r="H234" i="16"/>
  <c r="H236" i="16"/>
  <c r="I236" i="16"/>
  <c r="G241" i="16"/>
  <c r="G240" i="16" s="1"/>
  <c r="G239" i="16" s="1"/>
  <c r="G238" i="16" s="1"/>
  <c r="G237" i="16" s="1"/>
  <c r="G236" i="16" s="1"/>
  <c r="G246" i="16"/>
  <c r="G245" i="16"/>
  <c r="G244" i="16" s="1"/>
  <c r="G243" i="16" s="1"/>
  <c r="G242" i="16" s="1"/>
  <c r="H246" i="16"/>
  <c r="H245" i="16" s="1"/>
  <c r="H244" i="16" s="1"/>
  <c r="H243" i="16" s="1"/>
  <c r="H242" i="16" s="1"/>
  <c r="H235" i="16" s="1"/>
  <c r="I246" i="16"/>
  <c r="I245" i="16" s="1"/>
  <c r="I244" i="16" s="1"/>
  <c r="I243" i="16" s="1"/>
  <c r="I242" i="16" s="1"/>
  <c r="I235" i="16" s="1"/>
  <c r="G271" i="16"/>
  <c r="H271" i="16"/>
  <c r="I271" i="16"/>
  <c r="G297" i="16"/>
  <c r="G296" i="16" s="1"/>
  <c r="G295" i="16" s="1"/>
  <c r="G294" i="16" s="1"/>
  <c r="G293" i="16" s="1"/>
  <c r="H298" i="16"/>
  <c r="H297" i="16" s="1"/>
  <c r="H296" i="16" s="1"/>
  <c r="H295" i="16" s="1"/>
  <c r="H294" i="16" s="1"/>
  <c r="H293" i="16" s="1"/>
  <c r="I298" i="16"/>
  <c r="I297" i="16" s="1"/>
  <c r="I296" i="16" s="1"/>
  <c r="I295" i="16" s="1"/>
  <c r="I294" i="16" s="1"/>
  <c r="I293" i="16" s="1"/>
  <c r="G317" i="16"/>
  <c r="G316" i="16" s="1"/>
  <c r="G315" i="16" s="1"/>
  <c r="G314" i="16" s="1"/>
  <c r="G313" i="16" s="1"/>
  <c r="G18" i="13"/>
  <c r="G17" i="13" s="1"/>
  <c r="H18" i="13"/>
  <c r="H174" i="16" s="1"/>
  <c r="H173" i="16" s="1"/>
  <c r="I18" i="13"/>
  <c r="I17" i="13"/>
  <c r="G20" i="13"/>
  <c r="G176" i="16"/>
  <c r="G175" i="16" s="1"/>
  <c r="H20" i="13"/>
  <c r="I20" i="13"/>
  <c r="I19" i="13"/>
  <c r="G25" i="13"/>
  <c r="G23" i="13"/>
  <c r="G24" i="13" s="1"/>
  <c r="H182" i="16"/>
  <c r="H181" i="16" s="1"/>
  <c r="H180" i="16" s="1"/>
  <c r="H179" i="16" s="1"/>
  <c r="H178" i="16" s="1"/>
  <c r="I25" i="13"/>
  <c r="I23" i="13"/>
  <c r="G185" i="16"/>
  <c r="G184" i="16"/>
  <c r="I185" i="16"/>
  <c r="I184" i="16"/>
  <c r="G30" i="13"/>
  <c r="H31" i="13"/>
  <c r="H30" i="13" s="1"/>
  <c r="I31" i="13"/>
  <c r="I187" i="16" s="1"/>
  <c r="I186" i="16" s="1"/>
  <c r="G38" i="13"/>
  <c r="G194" i="16"/>
  <c r="G193" i="16" s="1"/>
  <c r="G192" i="16"/>
  <c r="G191" i="16" s="1"/>
  <c r="G190" i="16" s="1"/>
  <c r="G189" i="16" s="1"/>
  <c r="H38" i="13"/>
  <c r="H194" i="16" s="1"/>
  <c r="H193" i="16" s="1"/>
  <c r="H192" i="16" s="1"/>
  <c r="H191" i="16" s="1"/>
  <c r="H190" i="16" s="1"/>
  <c r="H189" i="16" s="1"/>
  <c r="I38" i="13"/>
  <c r="I35" i="13"/>
  <c r="I34" i="13" s="1"/>
  <c r="I33" i="13"/>
  <c r="F18" i="14" s="1"/>
  <c r="G43" i="13"/>
  <c r="G42" i="13" s="1"/>
  <c r="G41" i="13"/>
  <c r="G40" i="13" s="1"/>
  <c r="G49" i="13"/>
  <c r="H50" i="13"/>
  <c r="H49" i="13"/>
  <c r="I50" i="13"/>
  <c r="I206" i="16"/>
  <c r="I205" i="16" s="1"/>
  <c r="G53" i="13"/>
  <c r="G209" i="16" s="1"/>
  <c r="G208" i="16" s="1"/>
  <c r="H53" i="13"/>
  <c r="I53" i="13"/>
  <c r="I209" i="16" s="1"/>
  <c r="I208" i="16"/>
  <c r="G54" i="13"/>
  <c r="H55" i="13"/>
  <c r="H54" i="13" s="1"/>
  <c r="I55" i="13"/>
  <c r="I54" i="13" s="1"/>
  <c r="G57" i="13"/>
  <c r="G56" i="13" s="1"/>
  <c r="H57" i="13"/>
  <c r="H56" i="13" s="1"/>
  <c r="H213" i="16"/>
  <c r="H212" i="16" s="1"/>
  <c r="I57" i="13"/>
  <c r="I56" i="13" s="1"/>
  <c r="I213" i="16"/>
  <c r="I212" i="16" s="1"/>
  <c r="G58" i="13"/>
  <c r="G215" i="16" s="1"/>
  <c r="G214" i="16"/>
  <c r="H58" i="13"/>
  <c r="H215" i="16"/>
  <c r="H214" i="16" s="1"/>
  <c r="I58" i="13"/>
  <c r="I215" i="16" s="1"/>
  <c r="I214" i="16"/>
  <c r="G61" i="13"/>
  <c r="G217" i="16"/>
  <c r="G216" i="16" s="1"/>
  <c r="H61" i="13"/>
  <c r="I61" i="13"/>
  <c r="I60" i="13"/>
  <c r="G63" i="13"/>
  <c r="G62" i="13"/>
  <c r="H63" i="13"/>
  <c r="H219" i="16"/>
  <c r="H218" i="16" s="1"/>
  <c r="I63" i="13"/>
  <c r="I219" i="16" s="1"/>
  <c r="I218" i="16" s="1"/>
  <c r="I204" i="16" s="1"/>
  <c r="I203" i="16" s="1"/>
  <c r="I202" i="16" s="1"/>
  <c r="I201" i="16" s="1"/>
  <c r="G65" i="13"/>
  <c r="G64" i="13"/>
  <c r="H65" i="13"/>
  <c r="I65" i="13"/>
  <c r="I64" i="13" s="1"/>
  <c r="H67" i="13"/>
  <c r="H223" i="16" s="1"/>
  <c r="H222" i="16" s="1"/>
  <c r="I67" i="13"/>
  <c r="G69" i="13"/>
  <c r="G225" i="16" s="1"/>
  <c r="G224" i="16"/>
  <c r="H69" i="13"/>
  <c r="H68" i="13"/>
  <c r="I69" i="13"/>
  <c r="I68" i="13"/>
  <c r="G70" i="13"/>
  <c r="H71" i="13"/>
  <c r="H227" i="16" s="1"/>
  <c r="H226" i="16" s="1"/>
  <c r="I71" i="13"/>
  <c r="I70" i="13"/>
  <c r="G76" i="13"/>
  <c r="G75" i="13"/>
  <c r="G74" i="13" s="1"/>
  <c r="G73" i="13"/>
  <c r="G72" i="13" s="1"/>
  <c r="H76" i="13"/>
  <c r="H75" i="13" s="1"/>
  <c r="H74" i="13"/>
  <c r="H73" i="13" s="1"/>
  <c r="H72" i="13" s="1"/>
  <c r="I76" i="13"/>
  <c r="I75" i="13"/>
  <c r="I74" i="13" s="1"/>
  <c r="I73" i="13"/>
  <c r="I72" i="13" s="1"/>
  <c r="H83" i="13"/>
  <c r="H82" i="13" s="1"/>
  <c r="H81" i="13"/>
  <c r="H80" i="13" s="1"/>
  <c r="H79" i="13" s="1"/>
  <c r="E21" i="14" s="1"/>
  <c r="E20" i="14" s="1"/>
  <c r="G84" i="13"/>
  <c r="G233" i="16"/>
  <c r="G85" i="13"/>
  <c r="G234" i="16"/>
  <c r="G92" i="13"/>
  <c r="H92" i="13"/>
  <c r="H90" i="13" s="1"/>
  <c r="H89" i="13" s="1"/>
  <c r="H88" i="13" s="1"/>
  <c r="H87" i="13" s="1"/>
  <c r="I92" i="13"/>
  <c r="I90" i="13"/>
  <c r="I89" i="13" s="1"/>
  <c r="I88" i="13" s="1"/>
  <c r="I87" i="13" s="1"/>
  <c r="G96" i="13"/>
  <c r="G95" i="13" s="1"/>
  <c r="G94" i="13" s="1"/>
  <c r="G93" i="13" s="1"/>
  <c r="G101" i="13"/>
  <c r="G100" i="13" s="1"/>
  <c r="G99" i="13" s="1"/>
  <c r="G98" i="13" s="1"/>
  <c r="H101" i="13"/>
  <c r="I101" i="13"/>
  <c r="G107" i="13"/>
  <c r="G106" i="13" s="1"/>
  <c r="G105" i="13" s="1"/>
  <c r="G104" i="13" s="1"/>
  <c r="G103" i="13" s="1"/>
  <c r="H107" i="13"/>
  <c r="H106" i="13"/>
  <c r="H105" i="13" s="1"/>
  <c r="H104" i="13" s="1"/>
  <c r="H103" i="13" s="1"/>
  <c r="I107" i="13"/>
  <c r="I106" i="13" s="1"/>
  <c r="I105" i="13" s="1"/>
  <c r="I104" i="13" s="1"/>
  <c r="I103" i="13" s="1"/>
  <c r="G113" i="13"/>
  <c r="G112" i="13"/>
  <c r="H115" i="13"/>
  <c r="I115" i="13"/>
  <c r="I113" i="13" s="1"/>
  <c r="I112" i="13" s="1"/>
  <c r="I111" i="13" s="1"/>
  <c r="I110" i="13" s="1"/>
  <c r="G118" i="13"/>
  <c r="G117" i="13"/>
  <c r="G116" i="13" s="1"/>
  <c r="H119" i="13"/>
  <c r="H118" i="13" s="1"/>
  <c r="H117" i="13" s="1"/>
  <c r="H116" i="13" s="1"/>
  <c r="I119" i="13"/>
  <c r="I118" i="13" s="1"/>
  <c r="I117" i="13" s="1"/>
  <c r="I116" i="13" s="1"/>
  <c r="G121" i="13"/>
  <c r="G120" i="13" s="1"/>
  <c r="H121" i="13"/>
  <c r="H120" i="13" s="1"/>
  <c r="I121" i="13"/>
  <c r="I120" i="13" s="1"/>
  <c r="G122" i="13"/>
  <c r="H122" i="13"/>
  <c r="I122" i="13"/>
  <c r="G126" i="13"/>
  <c r="H126" i="13"/>
  <c r="I126" i="13"/>
  <c r="G128" i="13"/>
  <c r="G125" i="13" s="1"/>
  <c r="G124" i="13" s="1"/>
  <c r="G111" i="13" s="1"/>
  <c r="G110" i="13" s="1"/>
  <c r="H128" i="13"/>
  <c r="H125" i="13"/>
  <c r="H124" i="13" s="1"/>
  <c r="I128" i="13"/>
  <c r="I125" i="13" s="1"/>
  <c r="I124" i="13"/>
  <c r="H133" i="13"/>
  <c r="H132" i="13"/>
  <c r="H131" i="13" s="1"/>
  <c r="H130" i="13" s="1"/>
  <c r="I133" i="13"/>
  <c r="I132" i="13"/>
  <c r="I131" i="13" s="1"/>
  <c r="I130" i="13"/>
  <c r="G144" i="13"/>
  <c r="G146" i="13"/>
  <c r="H146" i="13"/>
  <c r="I146" i="13"/>
  <c r="G148" i="13"/>
  <c r="H148" i="13"/>
  <c r="I149" i="13"/>
  <c r="I148" i="13"/>
  <c r="H158" i="13"/>
  <c r="H157" i="13"/>
  <c r="I158" i="13"/>
  <c r="I124" i="16"/>
  <c r="I123" i="16" s="1"/>
  <c r="G159" i="13"/>
  <c r="G156" i="13" s="1"/>
  <c r="G155" i="13"/>
  <c r="G154" i="13" s="1"/>
  <c r="H159" i="13"/>
  <c r="I159" i="13"/>
  <c r="G161" i="13"/>
  <c r="H161" i="13"/>
  <c r="I161" i="13"/>
  <c r="H169" i="13"/>
  <c r="H274" i="16"/>
  <c r="H273" i="16" s="1"/>
  <c r="H270" i="16"/>
  <c r="H269" i="16" s="1"/>
  <c r="H268" i="16" s="1"/>
  <c r="H267" i="16" s="1"/>
  <c r="I169" i="13"/>
  <c r="I274" i="16" s="1"/>
  <c r="I273" i="16" s="1"/>
  <c r="I270" i="16" s="1"/>
  <c r="I269" i="16" s="1"/>
  <c r="I268" i="16" s="1"/>
  <c r="I267" i="16" s="1"/>
  <c r="I266" i="16" s="1"/>
  <c r="G187" i="13"/>
  <c r="H187" i="13"/>
  <c r="I187" i="13"/>
  <c r="G188" i="13"/>
  <c r="G134" i="16" s="1"/>
  <c r="G133" i="16"/>
  <c r="G132" i="16" s="1"/>
  <c r="G131" i="16" s="1"/>
  <c r="G130" i="16" s="1"/>
  <c r="G129" i="16" s="1"/>
  <c r="H188" i="13"/>
  <c r="H134" i="16"/>
  <c r="H133" i="16" s="1"/>
  <c r="H132" i="16" s="1"/>
  <c r="I188" i="13"/>
  <c r="I134" i="16"/>
  <c r="I133" i="16" s="1"/>
  <c r="I132" i="16"/>
  <c r="I131" i="16" s="1"/>
  <c r="I130" i="16" s="1"/>
  <c r="I129" i="16" s="1"/>
  <c r="G191" i="13"/>
  <c r="G190" i="13" s="1"/>
  <c r="G186" i="13" s="1"/>
  <c r="G185" i="13" s="1"/>
  <c r="H191" i="13"/>
  <c r="H190" i="13"/>
  <c r="I191" i="13"/>
  <c r="I190" i="13"/>
  <c r="I186" i="13" s="1"/>
  <c r="I185" i="13"/>
  <c r="I184" i="13" s="1"/>
  <c r="H208" i="13"/>
  <c r="H207" i="13" s="1"/>
  <c r="I208" i="13"/>
  <c r="I207" i="13" s="1"/>
  <c r="G146" i="16"/>
  <c r="G145" i="16" s="1"/>
  <c r="G144" i="16"/>
  <c r="G211" i="13"/>
  <c r="H212" i="13"/>
  <c r="H149" i="16" s="1"/>
  <c r="I212" i="13"/>
  <c r="I149" i="16" s="1"/>
  <c r="I148" i="16"/>
  <c r="G213" i="13"/>
  <c r="G151" i="16"/>
  <c r="G150" i="16" s="1"/>
  <c r="H213" i="13"/>
  <c r="H151" i="16" s="1"/>
  <c r="H150" i="16"/>
  <c r="I213" i="13"/>
  <c r="I151" i="16"/>
  <c r="I150" i="16" s="1"/>
  <c r="G154" i="16"/>
  <c r="H217" i="13"/>
  <c r="H215" i="13"/>
  <c r="I217" i="13"/>
  <c r="I215" i="13"/>
  <c r="G220" i="13"/>
  <c r="H220" i="13"/>
  <c r="H219" i="13" s="1"/>
  <c r="I220" i="13"/>
  <c r="I219" i="13" s="1"/>
  <c r="G224" i="13"/>
  <c r="G223" i="13" s="1"/>
  <c r="G222" i="13"/>
  <c r="G221" i="13" s="1"/>
  <c r="H225" i="13"/>
  <c r="H292" i="16" s="1"/>
  <c r="H291" i="16"/>
  <c r="H290" i="16" s="1"/>
  <c r="H289" i="16" s="1"/>
  <c r="H288" i="16" s="1"/>
  <c r="H287" i="16" s="1"/>
  <c r="I225" i="13"/>
  <c r="I224" i="13"/>
  <c r="I223" i="13" s="1"/>
  <c r="I222" i="13" s="1"/>
  <c r="I221" i="13" s="1"/>
  <c r="G228" i="13"/>
  <c r="G227" i="13" s="1"/>
  <c r="G226" i="13" s="1"/>
  <c r="G236" i="13"/>
  <c r="G49" i="16"/>
  <c r="G48" i="16" s="1"/>
  <c r="G47" i="16" s="1"/>
  <c r="G46" i="16" s="1"/>
  <c r="G45" i="16" s="1"/>
  <c r="H236" i="13"/>
  <c r="H234" i="13"/>
  <c r="H233" i="13" s="1"/>
  <c r="H232" i="13" s="1"/>
  <c r="E32" i="14" s="1"/>
  <c r="I236" i="13"/>
  <c r="I49" i="16" s="1"/>
  <c r="I48" i="16" s="1"/>
  <c r="I47" i="16" s="1"/>
  <c r="I46" i="16" s="1"/>
  <c r="I45" i="16" s="1"/>
  <c r="H243" i="13"/>
  <c r="H55" i="16" s="1"/>
  <c r="I243" i="13"/>
  <c r="H244" i="13"/>
  <c r="H56" i="16"/>
  <c r="I244" i="13"/>
  <c r="G57" i="16"/>
  <c r="H245" i="13"/>
  <c r="H57" i="16"/>
  <c r="I245" i="13"/>
  <c r="I57" i="16"/>
  <c r="G246" i="13"/>
  <c r="H246" i="13"/>
  <c r="I246" i="13"/>
  <c r="G248" i="13"/>
  <c r="G252" i="13"/>
  <c r="H252" i="13"/>
  <c r="H251" i="13" s="1"/>
  <c r="H250" i="13" s="1"/>
  <c r="I252" i="13"/>
  <c r="I251" i="13"/>
  <c r="I250" i="13" s="1"/>
  <c r="G256" i="13"/>
  <c r="G260" i="13"/>
  <c r="H260" i="13"/>
  <c r="H259" i="13" s="1"/>
  <c r="H258" i="13" s="1"/>
  <c r="I260" i="13"/>
  <c r="I259" i="13"/>
  <c r="I258" i="13" s="1"/>
  <c r="G264" i="13"/>
  <c r="G272" i="13"/>
  <c r="G80" i="16"/>
  <c r="G79" i="16" s="1"/>
  <c r="G78" i="16" s="1"/>
  <c r="G77" i="16" s="1"/>
  <c r="H272" i="13"/>
  <c r="H270" i="13" s="1"/>
  <c r="H269" i="13" s="1"/>
  <c r="I272" i="13"/>
  <c r="I80" i="16"/>
  <c r="I79" i="16" s="1"/>
  <c r="I78" i="16" s="1"/>
  <c r="I77" i="16" s="1"/>
  <c r="G275" i="13"/>
  <c r="G274" i="13" s="1"/>
  <c r="G273" i="13" s="1"/>
  <c r="H276" i="13"/>
  <c r="I276" i="13"/>
  <c r="I84" i="16" s="1"/>
  <c r="I83" i="16" s="1"/>
  <c r="I82" i="16" s="1"/>
  <c r="I81" i="16" s="1"/>
  <c r="G280" i="13"/>
  <c r="G279" i="13"/>
  <c r="G278" i="13" s="1"/>
  <c r="H282" i="13"/>
  <c r="H280" i="13" s="1"/>
  <c r="H279" i="13" s="1"/>
  <c r="H278" i="13" s="1"/>
  <c r="I282" i="13"/>
  <c r="I280" i="13" s="1"/>
  <c r="I279" i="13" s="1"/>
  <c r="I278" i="13" s="1"/>
  <c r="G290" i="13"/>
  <c r="G312" i="16" s="1"/>
  <c r="G311" i="16" s="1"/>
  <c r="G310" i="16" s="1"/>
  <c r="G309" i="16" s="1"/>
  <c r="G308" i="16" s="1"/>
  <c r="G307" i="16" s="1"/>
  <c r="G306" i="16" s="1"/>
  <c r="H290" i="13"/>
  <c r="I290" i="13"/>
  <c r="G295" i="13"/>
  <c r="G294" i="13" s="1"/>
  <c r="G293" i="13" s="1"/>
  <c r="H309" i="13"/>
  <c r="H308" i="13"/>
  <c r="I309" i="13"/>
  <c r="I308" i="13"/>
  <c r="E17" i="14"/>
  <c r="F17" i="14"/>
  <c r="F21" i="14"/>
  <c r="F20" i="14"/>
  <c r="D24" i="14"/>
  <c r="E24" i="14"/>
  <c r="F24" i="14"/>
  <c r="E40" i="14"/>
  <c r="F40" i="14"/>
  <c r="G187" i="16"/>
  <c r="G186" i="16" s="1"/>
  <c r="G183" i="16" s="1"/>
  <c r="G124" i="16"/>
  <c r="G123" i="16" s="1"/>
  <c r="G223" i="16"/>
  <c r="G222" i="16" s="1"/>
  <c r="G221" i="16"/>
  <c r="G220" i="16" s="1"/>
  <c r="G168" i="13"/>
  <c r="G227" i="16"/>
  <c r="G226" i="16"/>
  <c r="G52" i="13"/>
  <c r="G210" i="13"/>
  <c r="G60" i="13"/>
  <c r="G157" i="13"/>
  <c r="I56" i="16"/>
  <c r="H211" i="16"/>
  <c r="H210" i="16" s="1"/>
  <c r="I292" i="16"/>
  <c r="I291" i="16" s="1"/>
  <c r="I290" i="16" s="1"/>
  <c r="I289" i="16" s="1"/>
  <c r="I288" i="16" s="1"/>
  <c r="I287" i="16" s="1"/>
  <c r="H206" i="16"/>
  <c r="H205" i="16" s="1"/>
  <c r="H216" i="13"/>
  <c r="H153" i="16" s="1"/>
  <c r="H152" i="16" s="1"/>
  <c r="I101" i="16"/>
  <c r="I100" i="16"/>
  <c r="I99" i="16" s="1"/>
  <c r="I98" i="16" s="1"/>
  <c r="I217" i="16"/>
  <c r="I216" i="16"/>
  <c r="H235" i="13"/>
  <c r="G19" i="13"/>
  <c r="I211" i="16"/>
  <c r="I210" i="16"/>
  <c r="G174" i="13"/>
  <c r="G173" i="13"/>
  <c r="G172" i="13" s="1"/>
  <c r="G251" i="13"/>
  <c r="G250" i="13" s="1"/>
  <c r="G84" i="16"/>
  <c r="G83" i="16" s="1"/>
  <c r="G82" i="16" s="1"/>
  <c r="G81" i="16" s="1"/>
  <c r="G35" i="13"/>
  <c r="G34" i="13" s="1"/>
  <c r="G33" i="13" s="1"/>
  <c r="D18" i="14" s="1"/>
  <c r="H165" i="13"/>
  <c r="H164" i="13" s="1"/>
  <c r="H163" i="13" s="1"/>
  <c r="G242" i="13"/>
  <c r="G241" i="13"/>
  <c r="G240" i="13" s="1"/>
  <c r="H17" i="13"/>
  <c r="G17" i="16"/>
  <c r="G16" i="16" s="1"/>
  <c r="I143" i="13"/>
  <c r="I142" i="13" s="1"/>
  <c r="I141" i="13" s="1"/>
  <c r="I140" i="13" s="1"/>
  <c r="F27" i="14" s="1"/>
  <c r="H143" i="13"/>
  <c r="H142" i="13"/>
  <c r="H141" i="13" s="1"/>
  <c r="H140" i="13" s="1"/>
  <c r="E27" i="14" s="1"/>
  <c r="G162" i="16"/>
  <c r="G161" i="16" s="1"/>
  <c r="G160" i="16" s="1"/>
  <c r="G159" i="16" s="1"/>
  <c r="G158" i="16" s="1"/>
  <c r="G70" i="16"/>
  <c r="G20" i="16"/>
  <c r="I62" i="13"/>
  <c r="I211" i="13"/>
  <c r="H168" i="13"/>
  <c r="G259" i="13"/>
  <c r="G258" i="13" s="1"/>
  <c r="G235" i="13"/>
  <c r="G37" i="13"/>
  <c r="G36" i="13"/>
  <c r="I37" i="13"/>
  <c r="I36" i="13"/>
  <c r="H91" i="16"/>
  <c r="H90" i="16"/>
  <c r="H89" i="16" s="1"/>
  <c r="H88" i="16" s="1"/>
  <c r="H87" i="16" s="1"/>
  <c r="H86" i="16" s="1"/>
  <c r="I52" i="13"/>
  <c r="H124" i="16"/>
  <c r="H123" i="16" s="1"/>
  <c r="H122" i="16" s="1"/>
  <c r="H121" i="16" s="1"/>
  <c r="H156" i="13"/>
  <c r="H155" i="13" s="1"/>
  <c r="H154" i="13" s="1"/>
  <c r="I271" i="13"/>
  <c r="H66" i="13"/>
  <c r="I91" i="16"/>
  <c r="I90" i="16"/>
  <c r="I89" i="16" s="1"/>
  <c r="I88" i="16" s="1"/>
  <c r="I87" i="16" s="1"/>
  <c r="I86" i="16" s="1"/>
  <c r="G219" i="16"/>
  <c r="G218" i="16"/>
  <c r="G174" i="16"/>
  <c r="G173" i="16"/>
  <c r="H271" i="13"/>
  <c r="H306" i="13"/>
  <c r="H304" i="13" s="1"/>
  <c r="G234" i="13"/>
  <c r="G233" i="13" s="1"/>
  <c r="G232" i="13" s="1"/>
  <c r="D32" i="14" s="1"/>
  <c r="I165" i="13"/>
  <c r="I164" i="13"/>
  <c r="I163" i="13" s="1"/>
  <c r="I153" i="13" s="1"/>
  <c r="I97" i="16"/>
  <c r="I96" i="16" s="1"/>
  <c r="I95" i="16" s="1"/>
  <c r="I94" i="16" s="1"/>
  <c r="H154" i="16"/>
  <c r="H224" i="13"/>
  <c r="H223" i="13"/>
  <c r="H222" i="13" s="1"/>
  <c r="H221" i="13" s="1"/>
  <c r="I176" i="16"/>
  <c r="I175" i="16"/>
  <c r="G289" i="13"/>
  <c r="G288" i="13"/>
  <c r="G287" i="13" s="1"/>
  <c r="G286" i="13" s="1"/>
  <c r="G285" i="13" s="1"/>
  <c r="D37" i="14" s="1"/>
  <c r="D36" i="14" s="1"/>
  <c r="G68" i="13"/>
  <c r="I225" i="16"/>
  <c r="I224" i="16"/>
  <c r="I182" i="16"/>
  <c r="I181" i="16"/>
  <c r="I180" i="16" s="1"/>
  <c r="I179" i="16" s="1"/>
  <c r="I178" i="16" s="1"/>
  <c r="H70" i="13"/>
  <c r="I275" i="13"/>
  <c r="I274" i="13"/>
  <c r="I273" i="13" s="1"/>
  <c r="I267" i="13" s="1"/>
  <c r="F35" i="14" s="1"/>
  <c r="I157" i="13"/>
  <c r="H232" i="16"/>
  <c r="H231" i="16"/>
  <c r="H230" i="16" s="1"/>
  <c r="H229" i="16" s="1"/>
  <c r="H228" i="16" s="1"/>
  <c r="G54" i="16"/>
  <c r="G53" i="16" s="1"/>
  <c r="G52" i="16" s="1"/>
  <c r="F30" i="14"/>
  <c r="D17" i="14"/>
  <c r="G39" i="13"/>
  <c r="H186" i="13"/>
  <c r="H185" i="13"/>
  <c r="H184" i="13" s="1"/>
  <c r="G232" i="16"/>
  <c r="G231" i="16" s="1"/>
  <c r="G230" i="16" s="1"/>
  <c r="G229" i="16" s="1"/>
  <c r="G228" i="16" s="1"/>
  <c r="H210" i="13"/>
  <c r="I70" i="16"/>
  <c r="I69" i="16" s="1"/>
  <c r="I68" i="16" s="1"/>
  <c r="I194" i="16"/>
  <c r="I193" i="16"/>
  <c r="I192" i="16" s="1"/>
  <c r="I191" i="16" s="1"/>
  <c r="I190" i="16" s="1"/>
  <c r="I189" i="16" s="1"/>
  <c r="G216" i="13"/>
  <c r="H225" i="16"/>
  <c r="H224" i="16" s="1"/>
  <c r="H211" i="13"/>
  <c r="H206" i="13" s="1"/>
  <c r="I154" i="16"/>
  <c r="G16" i="13"/>
  <c r="G15" i="13"/>
  <c r="G14" i="13" s="1"/>
  <c r="D15" i="14" s="1"/>
  <c r="D14" i="14" s="1"/>
  <c r="I28" i="13"/>
  <c r="G97" i="16"/>
  <c r="G96" i="16" s="1"/>
  <c r="G95" i="16" s="1"/>
  <c r="G94" i="16" s="1"/>
  <c r="G93" i="16" s="1"/>
  <c r="G92" i="16" s="1"/>
  <c r="G215" i="13"/>
  <c r="G83" i="13"/>
  <c r="G82" i="13"/>
  <c r="G81" i="13" s="1"/>
  <c r="G80" i="13" s="1"/>
  <c r="G79" i="13" s="1"/>
  <c r="D21" i="14" s="1"/>
  <c r="D20" i="14" s="1"/>
  <c r="G208" i="13"/>
  <c r="G207" i="13" s="1"/>
  <c r="G205" i="13" s="1"/>
  <c r="G204" i="13" s="1"/>
  <c r="D31" i="14" s="1"/>
  <c r="I156" i="13"/>
  <c r="I155" i="13" s="1"/>
  <c r="I154" i="13" s="1"/>
  <c r="I221" i="16"/>
  <c r="I220" i="16"/>
  <c r="G292" i="16"/>
  <c r="G291" i="16"/>
  <c r="G290" i="16" s="1"/>
  <c r="G289" i="16" s="1"/>
  <c r="G288" i="16" s="1"/>
  <c r="G287" i="16"/>
  <c r="H62" i="13"/>
  <c r="H101" i="16"/>
  <c r="H100" i="16" s="1"/>
  <c r="H99" i="16" s="1"/>
  <c r="H98" i="16" s="1"/>
  <c r="H93" i="16" s="1"/>
  <c r="H92" i="16" s="1"/>
  <c r="G28" i="13"/>
  <c r="G27" i="13" s="1"/>
  <c r="G22" i="13" s="1"/>
  <c r="G21" i="13" s="1"/>
  <c r="D16" i="14" s="1"/>
  <c r="G308" i="13"/>
  <c r="G305" i="13" s="1"/>
  <c r="I210" i="13"/>
  <c r="H25" i="13"/>
  <c r="H23" i="13" s="1"/>
  <c r="H22" i="13" s="1"/>
  <c r="H21" i="13" s="1"/>
  <c r="I168" i="13"/>
  <c r="I216" i="13"/>
  <c r="I306" i="13"/>
  <c r="I304" i="13"/>
  <c r="G114" i="13"/>
  <c r="I114" i="13"/>
  <c r="I235" i="13"/>
  <c r="I270" i="13"/>
  <c r="I269" i="13" s="1"/>
  <c r="I234" i="13"/>
  <c r="I233" i="13" s="1"/>
  <c r="I232" i="13" s="1"/>
  <c r="F32" i="14" s="1"/>
  <c r="I30" i="13"/>
  <c r="I27" i="13" s="1"/>
  <c r="I22" i="13" s="1"/>
  <c r="I21" i="13" s="1"/>
  <c r="F16" i="14" s="1"/>
  <c r="G205" i="16"/>
  <c r="G157" i="16"/>
  <c r="G156" i="16" s="1"/>
  <c r="G155" i="16" s="1"/>
  <c r="G62" i="16"/>
  <c r="G61" i="16"/>
  <c r="G60" i="16" s="1"/>
  <c r="H242" i="13"/>
  <c r="H241" i="13" s="1"/>
  <c r="H240" i="13" s="1"/>
  <c r="H239" i="13" s="1"/>
  <c r="H238" i="13" s="1"/>
  <c r="I62" i="16"/>
  <c r="G69" i="16"/>
  <c r="G68" i="16" s="1"/>
  <c r="I312" i="16"/>
  <c r="I311" i="16" s="1"/>
  <c r="I310" i="16"/>
  <c r="I309" i="16" s="1"/>
  <c r="I308" i="16" s="1"/>
  <c r="I307" i="16" s="1"/>
  <c r="I306" i="16" s="1"/>
  <c r="I289" i="13"/>
  <c r="I288" i="13"/>
  <c r="I287" i="13" s="1"/>
  <c r="I286" i="13" s="1"/>
  <c r="I285" i="13" s="1"/>
  <c r="H312" i="16"/>
  <c r="H311" i="16" s="1"/>
  <c r="H310" i="16" s="1"/>
  <c r="H309" i="16" s="1"/>
  <c r="H308" i="16" s="1"/>
  <c r="H307" i="16" s="1"/>
  <c r="H306" i="16" s="1"/>
  <c r="H289" i="13"/>
  <c r="H288" i="13"/>
  <c r="H287" i="13" s="1"/>
  <c r="H286" i="13"/>
  <c r="H285" i="13" s="1"/>
  <c r="H84" i="16"/>
  <c r="H275" i="13"/>
  <c r="H274" i="13"/>
  <c r="H273" i="13" s="1"/>
  <c r="H113" i="13"/>
  <c r="H112" i="13" s="1"/>
  <c r="H111" i="13" s="1"/>
  <c r="H110" i="13" s="1"/>
  <c r="H114" i="13"/>
  <c r="H97" i="16"/>
  <c r="H96" i="16"/>
  <c r="H95" i="16" s="1"/>
  <c r="H94" i="16"/>
  <c r="G91" i="13"/>
  <c r="G43" i="16"/>
  <c r="G42" i="16" s="1"/>
  <c r="G41" i="16" s="1"/>
  <c r="G40" i="16" s="1"/>
  <c r="G39" i="16" s="1"/>
  <c r="G38" i="16" s="1"/>
  <c r="G37" i="16" s="1"/>
  <c r="H217" i="16"/>
  <c r="H216" i="16"/>
  <c r="H60" i="13"/>
  <c r="H35" i="13"/>
  <c r="H34" i="13" s="1"/>
  <c r="H33" i="13"/>
  <c r="E18" i="14" s="1"/>
  <c r="H37" i="13"/>
  <c r="H36" i="13" s="1"/>
  <c r="H19" i="13"/>
  <c r="H16" i="13" s="1"/>
  <c r="H15" i="13" s="1"/>
  <c r="H14" i="13" s="1"/>
  <c r="H176" i="16"/>
  <c r="H175" i="16"/>
  <c r="I55" i="16"/>
  <c r="I242" i="13"/>
  <c r="I241" i="13" s="1"/>
  <c r="I240" i="13" s="1"/>
  <c r="I239" i="13" s="1"/>
  <c r="I238" i="13" s="1"/>
  <c r="G274" i="16"/>
  <c r="G273" i="16"/>
  <c r="G270" i="16" s="1"/>
  <c r="G164" i="13"/>
  <c r="G163" i="13" s="1"/>
  <c r="G153" i="13"/>
  <c r="I91" i="13"/>
  <c r="I43" i="16"/>
  <c r="I42" i="16" s="1"/>
  <c r="I41" i="16" s="1"/>
  <c r="I40" i="16" s="1"/>
  <c r="I39" i="16" s="1"/>
  <c r="I38" i="16" s="1"/>
  <c r="I37" i="16" s="1"/>
  <c r="H43" i="16"/>
  <c r="H42" i="16" s="1"/>
  <c r="H41" i="16" s="1"/>
  <c r="H40" i="16" s="1"/>
  <c r="H39" i="16" s="1"/>
  <c r="H38" i="16" s="1"/>
  <c r="H37" i="16" s="1"/>
  <c r="H91" i="13"/>
  <c r="I66" i="13"/>
  <c r="I223" i="16"/>
  <c r="I222" i="16"/>
  <c r="H221" i="16"/>
  <c r="H220" i="16"/>
  <c r="H64" i="13"/>
  <c r="H209" i="16"/>
  <c r="H208" i="16" s="1"/>
  <c r="H52" i="13"/>
  <c r="H47" i="13" s="1"/>
  <c r="H28" i="13"/>
  <c r="H27" i="13" s="1"/>
  <c r="H185" i="16"/>
  <c r="H184" i="16" s="1"/>
  <c r="H183" i="16" s="1"/>
  <c r="H177" i="16" s="1"/>
  <c r="I16" i="13"/>
  <c r="I15" i="13" s="1"/>
  <c r="I14" i="13" s="1"/>
  <c r="I174" i="16"/>
  <c r="I173" i="16" s="1"/>
  <c r="I172" i="16" s="1"/>
  <c r="I171" i="16" s="1"/>
  <c r="I170" i="16" s="1"/>
  <c r="I169" i="16" s="1"/>
  <c r="I168" i="16" s="1"/>
  <c r="I49" i="13"/>
  <c r="G90" i="13"/>
  <c r="G89" i="13"/>
  <c r="G88" i="13" s="1"/>
  <c r="G87" i="13" s="1"/>
  <c r="G271" i="13"/>
  <c r="G270" i="13"/>
  <c r="G269" i="13" s="1"/>
  <c r="H49" i="16"/>
  <c r="H48" i="16" s="1"/>
  <c r="H47" i="16" s="1"/>
  <c r="H46" i="16" s="1"/>
  <c r="H45" i="16" s="1"/>
  <c r="H187" i="16"/>
  <c r="H186" i="16"/>
  <c r="I227" i="16"/>
  <c r="I226" i="16"/>
  <c r="G182" i="16"/>
  <c r="G181" i="16"/>
  <c r="G180" i="16" s="1"/>
  <c r="G179" i="16" s="1"/>
  <c r="G178" i="16" s="1"/>
  <c r="G177" i="16" s="1"/>
  <c r="G269" i="16"/>
  <c r="G268" i="16" s="1"/>
  <c r="G267" i="16" s="1"/>
  <c r="G266" i="16" s="1"/>
  <c r="G307" i="13"/>
  <c r="G306" i="13" s="1"/>
  <c r="G304" i="13" s="1"/>
  <c r="E30" i="14"/>
  <c r="G206" i="13"/>
  <c r="I153" i="16"/>
  <c r="I152" i="16" s="1"/>
  <c r="D29" i="14"/>
  <c r="H70" i="16"/>
  <c r="H69" i="16" s="1"/>
  <c r="H68" i="16" s="1"/>
  <c r="H62" i="16"/>
  <c r="H61" i="16"/>
  <c r="H60" i="16" s="1"/>
  <c r="H260" i="16"/>
  <c r="H257" i="16" s="1"/>
  <c r="H256" i="16" s="1"/>
  <c r="H255" i="16" s="1"/>
  <c r="H254" i="16" s="1"/>
  <c r="I54" i="16"/>
  <c r="I53" i="16"/>
  <c r="I52" i="16" s="1"/>
  <c r="H83" i="16"/>
  <c r="H82" i="16" s="1"/>
  <c r="H81" i="16" s="1"/>
  <c r="I61" i="16"/>
  <c r="I60" i="16" s="1"/>
  <c r="G19" i="16"/>
  <c r="G15" i="16" s="1"/>
  <c r="G14" i="16" s="1"/>
  <c r="G13" i="16" s="1"/>
  <c r="G122" i="16"/>
  <c r="G121" i="16"/>
  <c r="I157" i="16"/>
  <c r="I156" i="16"/>
  <c r="I155" i="16" s="1"/>
  <c r="I218" i="13"/>
  <c r="I205" i="13" s="1"/>
  <c r="I204" i="13" s="1"/>
  <c r="F31" i="14" s="1"/>
  <c r="I206" i="13"/>
  <c r="F41" i="14"/>
  <c r="F39" i="14" s="1"/>
  <c r="I291" i="13"/>
  <c r="H218" i="13"/>
  <c r="H157" i="16"/>
  <c r="H156" i="16" s="1"/>
  <c r="H155" i="16" s="1"/>
  <c r="H153" i="13"/>
  <c r="E29" i="14" s="1"/>
  <c r="I122" i="16"/>
  <c r="I121" i="16"/>
  <c r="H205" i="13"/>
  <c r="H204" i="13"/>
  <c r="E31" i="14" s="1"/>
  <c r="I47" i="13"/>
  <c r="I46" i="13" s="1"/>
  <c r="I45" i="13" s="1"/>
  <c r="F19" i="14" s="1"/>
  <c r="I93" i="16"/>
  <c r="I92" i="16" s="1"/>
  <c r="H172" i="16"/>
  <c r="H171" i="16" s="1"/>
  <c r="H170" i="16" s="1"/>
  <c r="E41" i="14"/>
  <c r="E39" i="14"/>
  <c r="H291" i="13"/>
  <c r="H305" i="13"/>
  <c r="H307" i="13"/>
  <c r="G153" i="16"/>
  <c r="G152" i="16" s="1"/>
  <c r="G143" i="16"/>
  <c r="G142" i="16" s="1"/>
  <c r="G141" i="16" s="1"/>
  <c r="G120" i="16" s="1"/>
  <c r="H148" i="16"/>
  <c r="H147" i="16"/>
  <c r="E23" i="14"/>
  <c r="E22" i="14" s="1"/>
  <c r="H86" i="13"/>
  <c r="E37" i="14"/>
  <c r="E36" i="14" s="1"/>
  <c r="H284" i="13"/>
  <c r="I268" i="13"/>
  <c r="G284" i="13"/>
  <c r="H152" i="13"/>
  <c r="I305" i="13"/>
  <c r="I307" i="13"/>
  <c r="H268" i="13"/>
  <c r="H267" i="13"/>
  <c r="E35" i="14"/>
  <c r="F23" i="14"/>
  <c r="F22" i="14" s="1"/>
  <c r="I86" i="13"/>
  <c r="I48" i="13"/>
  <c r="G213" i="16"/>
  <c r="G212" i="16"/>
  <c r="G204" i="16" s="1"/>
  <c r="G203" i="16" s="1"/>
  <c r="G202" i="16" s="1"/>
  <c r="G201" i="16" s="1"/>
  <c r="G47" i="13"/>
  <c r="H54" i="16"/>
  <c r="H53" i="16" s="1"/>
  <c r="H52" i="16" s="1"/>
  <c r="H51" i="16" s="1"/>
  <c r="I147" i="16"/>
  <c r="G51" i="16"/>
  <c r="H131" i="16"/>
  <c r="H130" i="16" s="1"/>
  <c r="H129" i="16" s="1"/>
  <c r="G147" i="16"/>
  <c r="G256" i="16"/>
  <c r="G255" i="16" s="1"/>
  <c r="G254" i="16" s="1"/>
  <c r="E16" i="14"/>
  <c r="I24" i="13"/>
  <c r="G172" i="16"/>
  <c r="G171" i="16" s="1"/>
  <c r="G170" i="16" s="1"/>
  <c r="I76" i="16"/>
  <c r="G76" i="16"/>
  <c r="H266" i="16"/>
  <c r="I183" i="16"/>
  <c r="I177" i="16"/>
  <c r="I143" i="16"/>
  <c r="I142" i="16"/>
  <c r="I141" i="16" s="1"/>
  <c r="I120" i="16" s="1"/>
  <c r="H143" i="16"/>
  <c r="H142" i="16" s="1"/>
  <c r="H141" i="16" s="1"/>
  <c r="G50" i="16"/>
  <c r="G44" i="16" s="1"/>
  <c r="G46" i="13"/>
  <c r="G45" i="13"/>
  <c r="G48" i="13"/>
  <c r="D19" i="14"/>
  <c r="I51" i="16" l="1"/>
  <c r="I50" i="16" s="1"/>
  <c r="D41" i="14"/>
  <c r="H46" i="13"/>
  <c r="H45" i="13" s="1"/>
  <c r="E19" i="14" s="1"/>
  <c r="H48" i="13"/>
  <c r="F34" i="14"/>
  <c r="F33" i="14" s="1"/>
  <c r="I237" i="13"/>
  <c r="H13" i="13"/>
  <c r="E15" i="14"/>
  <c r="E14" i="14" s="1"/>
  <c r="I152" i="13"/>
  <c r="F29" i="14"/>
  <c r="F28" i="14" s="1"/>
  <c r="H120" i="16"/>
  <c r="H204" i="16"/>
  <c r="H203" i="16" s="1"/>
  <c r="H202" i="16" s="1"/>
  <c r="H201" i="16" s="1"/>
  <c r="I44" i="16"/>
  <c r="I11" i="16" s="1"/>
  <c r="D26" i="14"/>
  <c r="I109" i="13"/>
  <c r="F26" i="14"/>
  <c r="F25" i="14" s="1"/>
  <c r="E28" i="14"/>
  <c r="G169" i="16"/>
  <c r="H169" i="16"/>
  <c r="H168" i="16" s="1"/>
  <c r="G267" i="13"/>
  <c r="D35" i="14" s="1"/>
  <c r="G268" i="13"/>
  <c r="D23" i="14"/>
  <c r="D22" i="14" s="1"/>
  <c r="G86" i="13"/>
  <c r="F15" i="14"/>
  <c r="F14" i="14" s="1"/>
  <c r="I13" i="13"/>
  <c r="G12" i="16"/>
  <c r="H109" i="13"/>
  <c r="E26" i="14"/>
  <c r="E25" i="14" s="1"/>
  <c r="F37" i="14"/>
  <c r="F36" i="14" s="1"/>
  <c r="I284" i="13"/>
  <c r="E34" i="14"/>
  <c r="E33" i="14" s="1"/>
  <c r="H237" i="13"/>
  <c r="D40" i="14"/>
  <c r="G292" i="13"/>
  <c r="G291" i="13" s="1"/>
  <c r="G13" i="13"/>
  <c r="H24" i="13"/>
  <c r="G239" i="13"/>
  <c r="G238" i="13" s="1"/>
  <c r="H80" i="16"/>
  <c r="H79" i="16" s="1"/>
  <c r="H78" i="16" s="1"/>
  <c r="H77" i="16" s="1"/>
  <c r="H76" i="16" s="1"/>
  <c r="H50" i="16" s="1"/>
  <c r="H44" i="16" s="1"/>
  <c r="G235" i="16"/>
  <c r="G143" i="13"/>
  <c r="G142" i="13" s="1"/>
  <c r="G141" i="13" s="1"/>
  <c r="G140" i="13" s="1"/>
  <c r="D27" i="14" s="1"/>
  <c r="G197" i="13"/>
  <c r="G196" i="13" s="1"/>
  <c r="G195" i="13" s="1"/>
  <c r="G184" i="13" s="1"/>
  <c r="H11" i="16" l="1"/>
  <c r="H12" i="16"/>
  <c r="D30" i="14"/>
  <c r="D28" i="14" s="1"/>
  <c r="G152" i="13"/>
  <c r="D34" i="14"/>
  <c r="D33" i="14" s="1"/>
  <c r="G237" i="13"/>
  <c r="F13" i="14"/>
  <c r="G109" i="13"/>
  <c r="G12" i="13" s="1"/>
  <c r="H12" i="13"/>
  <c r="I12" i="16"/>
  <c r="D39" i="14"/>
  <c r="I12" i="13"/>
  <c r="G168" i="16"/>
  <c r="D25" i="14"/>
  <c r="D13" i="14" s="1"/>
  <c r="E13" i="14"/>
  <c r="G11" i="16"/>
</calcChain>
</file>

<file path=xl/sharedStrings.xml><?xml version="1.0" encoding="utf-8"?>
<sst xmlns="http://schemas.openxmlformats.org/spreadsheetml/2006/main" count="2558" uniqueCount="327">
  <si>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</si>
  <si>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</si>
  <si>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</si>
  <si>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</si>
  <si>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</si>
  <si>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</si>
  <si>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</si>
  <si>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</si>
  <si>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</si>
  <si>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</si>
  <si>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</si>
  <si>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</si>
  <si>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</si>
  <si>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</si>
  <si>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</si>
  <si>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</si>
  <si>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</si>
  <si>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</si>
  <si>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</si>
  <si>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</si>
  <si>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</si>
  <si>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</si>
  <si>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</si>
  <si>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</si>
  <si>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</si>
  <si>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</si>
  <si>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</si>
  <si>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</si>
  <si>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</si>
  <si>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</si>
  <si>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</si>
  <si>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</si>
  <si>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</si>
  <si>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</si>
  <si>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</si>
  <si>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</si>
  <si>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</si>
  <si>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</si>
  <si>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</si>
  <si>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</si>
  <si>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</si>
  <si>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</si>
  <si>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</si>
  <si>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</si>
  <si>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</si>
  <si>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</si>
  <si>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</si>
  <si>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</si>
  <si>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</si>
  <si>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</si>
  <si>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</si>
  <si>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</si>
  <si>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</si>
  <si>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</si>
  <si>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</si>
  <si>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</si>
  <si>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</si>
  <si>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</si>
  <si>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</si>
  <si>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</si>
  <si>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</si>
  <si>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</si>
  <si>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</si>
  <si>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</si>
  <si>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</si>
  <si>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</si>
  <si>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</si>
  <si>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</si>
  <si>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</si>
  <si>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</si>
  <si>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</si>
  <si>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</si>
  <si>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</si>
  <si>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</si>
  <si>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</si>
  <si>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</si>
  <si>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</si>
  <si>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</si>
  <si>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</si>
  <si>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</si>
  <si>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</si>
  <si>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</si>
  <si>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</si>
  <si>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</si>
  <si>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</si>
  <si>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</si>
  <si>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</si>
  <si>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</si>
  <si>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</si>
  <si>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</si>
  <si>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</si>
  <si>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</si>
  <si>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</si>
  <si>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</si>
  <si>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</si>
  <si>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</si>
  <si>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</si>
  <si>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</si>
  <si>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</si>
  <si>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</si>
  <si>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</si>
  <si>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</si>
  <si>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</si>
  <si>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</si>
  <si>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</si>
  <si>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</si>
  <si>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</si>
  <si>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</si>
  <si>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</si>
  <si>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</si>
  <si>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</si>
  <si>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</si>
  <si>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</si>
  <si>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</si>
  <si>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</si>
  <si>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</si>
  <si>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</si>
  <si>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</si>
  <si>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</si>
  <si>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</si>
  <si>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</si>
  <si>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</si>
  <si>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</si>
  <si>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</si>
  <si>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</si>
  <si>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</si>
  <si>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</si>
  <si>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</si>
  <si>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</si>
  <si>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</si>
  <si>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</si>
  <si>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</si>
  <si>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</si>
  <si>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</si>
  <si>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</si>
  <si>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</si>
  <si>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</si>
  <si>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</si>
  <si>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</si>
  <si>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</si>
  <si>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</si>
  <si>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</si>
  <si>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</si>
  <si>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</si>
  <si>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</si>
  <si>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</si>
  <si>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</si>
  <si>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</si>
  <si>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</si>
  <si>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</si>
  <si>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</si>
  <si>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</si>
  <si>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</si>
  <si>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</si>
  <si>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</si>
  <si>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</si>
  <si>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</si>
  <si>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</si>
  <si>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</si>
  <si>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</si>
  <si>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</si>
  <si>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</si>
  <si>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</si>
  <si>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</si>
  <si>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</si>
  <si>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</si>
  <si>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</si>
  <si>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</si>
  <si>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</si>
  <si>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</si>
  <si>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</si>
  <si>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</si>
  <si>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</si>
  <si>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</si>
  <si>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</si>
  <si>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</si>
  <si>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</si>
  <si>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</si>
  <si>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</si>
  <si>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</si>
  <si>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</si>
  <si>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</si>
  <si>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</si>
  <si>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</si>
  <si>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</si>
  <si>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</si>
  <si>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</si>
  <si>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</si>
  <si>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</si>
  <si>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</si>
  <si>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</si>
  <si>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</si>
  <si>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</si>
  <si>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</si>
  <si>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</si>
  <si>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</si>
  <si>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</si>
  <si>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</si>
  <si>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</si>
  <si>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</si>
  <si>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</si>
  <si>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</si>
  <si>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</si>
  <si>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</si>
  <si>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</si>
  <si>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</si>
  <si>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</si>
  <si>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</si>
  <si>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</si>
  <si>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</si>
  <si>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</si>
  <si>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</si>
  <si>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</si>
  <si>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</si>
  <si>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</si>
  <si>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</si>
  <si>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</si>
  <si>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</si>
  <si>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</si>
  <si>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</si>
  <si>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</si>
  <si>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</si>
  <si>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</si>
  <si>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</si>
  <si>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</si>
  <si>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</si>
  <si>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</si>
  <si>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</si>
  <si>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</si>
  <si>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</si>
  <si>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</si>
  <si>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</si>
  <si>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</si>
  <si>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</si>
  <si>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</si>
  <si>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</si>
  <si>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</si>
  <si>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</si>
  <si>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</si>
  <si>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</si>
  <si>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</si>
  <si>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48 1 01 S0880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</si>
  <si>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</si>
  <si>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</si>
  <si>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</si>
  <si>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</si>
  <si>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</si>
  <si>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</si>
  <si>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</si>
  <si>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>45 6 00 00000</t>
  </si>
  <si>
    <t>46 6 01 00000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</si>
  <si>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</si>
  <si>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</si>
  <si>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>Софинансирование расходов на мероприятия в рамках реализации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</si>
  <si>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</si>
  <si>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 xml:space="preserve">Основные мероприятия: ремонт автомобильных дорог общего пользования местного значения 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</si>
  <si>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</si>
  <si>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</si>
  <si>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</si>
  <si>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</si>
  <si>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</si>
  <si>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48 1 07 S0880</t>
  </si>
  <si>
    <t>Софинансирование расходов на мероприятия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самоуправления".</t>
  </si>
  <si>
    <t>87 9 01 80160</t>
  </si>
  <si>
    <t>Ведомственная структура расходов бюджета</t>
  </si>
  <si>
    <t>320</t>
  </si>
  <si>
    <t>Сциальные выплаты гражданам, кроме публичных нормативных социальных выплат</t>
  </si>
  <si>
    <t>ВСЕГО: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</si>
  <si>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</si>
  <si>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</si>
  <si>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</si>
  <si>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</si>
  <si>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45 1 01 01150</t>
  </si>
  <si>
    <t>45 6 01 01150</t>
  </si>
  <si>
    <t>45 2 01 01150</t>
  </si>
  <si>
    <t>45 6 01 00000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</si>
  <si>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</si>
  <si>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Передада полномочий по жилищному контролю</t>
  </si>
  <si>
    <t>87 9 01 02860</t>
  </si>
  <si>
    <t xml:space="preserve"> 48 1 08 S4770</t>
  </si>
  <si>
    <t>48 1 08 S4770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</si>
  <si>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2020 год и на плановый период 2021 и 2022 годов.</t>
  </si>
  <si>
    <t>муниципального образования  "Усть-Лужское сельское поселение"  на  2020 год и на плановый период 2021 и 2022 годов.</t>
  </si>
  <si>
    <t>Распределение бюджетных ассигнований по разделам, подразделам классификации расходов бюджета МО "Усть-Лужское сельское поселение" на 2020год и на плановый период 2021 и 2022годов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</si>
  <si>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</si>
  <si>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</si>
  <si>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</si>
  <si>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14</t>
  </si>
  <si>
    <t>41 0 00 00000</t>
  </si>
  <si>
    <t>41 1 00 00000</t>
  </si>
  <si>
    <t xml:space="preserve">Переселение граждан из аварийного жилищного фонда на территории МО «Усть-Лужского сельского поселения </t>
  </si>
  <si>
    <t>41 1 F3 00000</t>
  </si>
  <si>
    <t>За счет средств поступивших от Фонда содействия реформированию жилищно-коммунального хозяйства</t>
  </si>
  <si>
    <t xml:space="preserve">41 1 F3 67483 </t>
  </si>
  <si>
    <t>Бюджетные инвестиции</t>
  </si>
  <si>
    <t>410</t>
  </si>
  <si>
    <t>За счет средствбюджетов субъектов РФ</t>
  </si>
  <si>
    <t>41 1 F3 6748s</t>
  </si>
  <si>
    <t>Муниципальная программа"Переселение граждан из аварийного жилищного фонда на территории МО «Усть-Лужского сельского поселения"</t>
  </si>
  <si>
    <t>Муниципальная программа"Переселение граждан из аварийного жилищного фонда на территории МО «Усть-Лужского сельского поселения "</t>
  </si>
  <si>
    <t>87 9 0102840</t>
  </si>
  <si>
    <t>Иные межбюджетные трансферты на исполнение части полномочий по подготовке проектов генерального плана, правил землепользования и застройки</t>
  </si>
  <si>
    <t>87 9 01 80100</t>
  </si>
  <si>
    <t>42 1 07 s4660</t>
  </si>
  <si>
    <t>42 1 07 00000</t>
  </si>
  <si>
    <t>41 1 F3 67484</t>
  </si>
  <si>
    <t>41 1 F3 67434</t>
  </si>
  <si>
    <t>Социальная помощь</t>
  </si>
  <si>
    <t>Муниципальная программа МО Усть-Лужское сельское поселение» «Обеспечение качественным жильём граждан на территории МО «Усть-Лужское поселение»»</t>
  </si>
  <si>
    <t>43 0 00  00000</t>
  </si>
  <si>
    <t xml:space="preserve">Подпрограмма «Жилье для молодежи». </t>
  </si>
  <si>
    <t>43 2 00  00000</t>
  </si>
  <si>
    <t>43 2 01  00000</t>
  </si>
  <si>
    <t xml:space="preserve">Улучшение жилья для молодежи в рамках государственной программы Ленинградской области «Обеспечение качественным жильем граждан на территории Ленинградской области». </t>
  </si>
  <si>
    <t>43 2 01  L4970</t>
  </si>
  <si>
    <t>Субсидии гражданам на приобретение жилья</t>
  </si>
  <si>
    <t xml:space="preserve"> </t>
  </si>
  <si>
    <t>880</t>
  </si>
  <si>
    <t>879 01 01150</t>
  </si>
  <si>
    <t>Осуществление закрепленных за муниципальным образованием законодательством полномочий</t>
  </si>
  <si>
    <t>87 9 0101150</t>
  </si>
  <si>
    <t>87 9 01 80360</t>
  </si>
  <si>
    <t>Мероприятия по реализации иных вопросов в области жилищно-коммунального хозяйства</t>
  </si>
  <si>
    <t>49 1 03 S4790</t>
  </si>
  <si>
    <t>830</t>
  </si>
  <si>
    <t>Исполнение судебных актов</t>
  </si>
  <si>
    <t>от 14.08.2020 №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</si>
</sst>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р_._-;\-* #,##0.00_р_._-;_-* &quot;-&quot;??_р_._-;_-@_-"/>
    <numFmt numFmtId="179" formatCode="_(* #,##0.00_);_(* \(#,##0.00\);_(* &quot;-&quot;??_);_(@_)"/>
    <numFmt numFmtId="181" formatCode="#,##0.0"/>
    <numFmt numFmtId="186" formatCode="0.0"/>
  </numFmts>
  <fonts count="37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Arial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79" fontId="2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Fill="1"/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181" fontId="8" fillId="0" borderId="1" xfId="0" applyNumberFormat="1" applyFont="1" applyFill="1" applyBorder="1" applyAlignment="1">
      <alignment horizontal="right" wrapText="1"/>
    </xf>
    <xf numFmtId="181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181" fontId="7" fillId="0" borderId="2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0" fontId="32" fillId="0" borderId="0" xfId="0" applyFont="1" applyFill="1"/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0" fillId="0" borderId="0" xfId="0" applyNumberFormat="1" applyFill="1" applyAlignment="1"/>
    <xf numFmtId="0" fontId="1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181" fontId="10" fillId="0" borderId="3" xfId="0" applyNumberFormat="1" applyFont="1" applyFill="1" applyBorder="1" applyAlignment="1">
      <alignment horizontal="right" wrapText="1"/>
    </xf>
    <xf numFmtId="0" fontId="33" fillId="0" borderId="0" xfId="0" applyFont="1" applyFill="1"/>
    <xf numFmtId="0" fontId="4" fillId="0" borderId="3" xfId="0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4" fontId="0" fillId="0" borderId="0" xfId="0" applyNumberFormat="1" applyFill="1"/>
    <xf numFmtId="0" fontId="10" fillId="0" borderId="3" xfId="0" applyFont="1" applyFill="1" applyBorder="1" applyAlignment="1">
      <alignment wrapText="1"/>
    </xf>
    <xf numFmtId="49" fontId="10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181" fontId="1" fillId="0" borderId="3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18" fillId="0" borderId="3" xfId="0" applyNumberFormat="1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right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/>
    <xf numFmtId="0" fontId="13" fillId="0" borderId="3" xfId="0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181" fontId="3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right" wrapText="1"/>
    </xf>
    <xf numFmtId="49" fontId="0" fillId="0" borderId="3" xfId="0" applyNumberFormat="1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wrapText="1"/>
    </xf>
    <xf numFmtId="0" fontId="23" fillId="0" borderId="3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/>
    <xf numFmtId="0" fontId="34" fillId="0" borderId="0" xfId="0" applyFont="1" applyFill="1"/>
    <xf numFmtId="0" fontId="25" fillId="0" borderId="3" xfId="0" applyFont="1" applyFill="1" applyBorder="1" applyAlignment="1">
      <alignment horizontal="center" wrapText="1"/>
    </xf>
    <xf numFmtId="49" fontId="25" fillId="0" borderId="3" xfId="0" applyNumberFormat="1" applyFont="1" applyFill="1" applyBorder="1" applyAlignment="1">
      <alignment horizontal="center" wrapText="1"/>
    </xf>
    <xf numFmtId="181" fontId="25" fillId="0" borderId="3" xfId="0" applyNumberFormat="1" applyFont="1" applyFill="1" applyBorder="1" applyAlignment="1">
      <alignment horizontal="right" wrapText="1"/>
    </xf>
    <xf numFmtId="0" fontId="0" fillId="0" borderId="3" xfId="0" applyFill="1" applyBorder="1"/>
    <xf numFmtId="0" fontId="2" fillId="0" borderId="0" xfId="0" applyFont="1" applyFill="1" applyBorder="1" applyAlignment="1"/>
    <xf numFmtId="186" fontId="33" fillId="0" borderId="0" xfId="0" applyNumberFormat="1" applyFont="1" applyFill="1"/>
    <xf numFmtId="49" fontId="25" fillId="0" borderId="3" xfId="0" applyNumberFormat="1" applyFont="1" applyFill="1" applyBorder="1" applyAlignment="1">
      <alignment horizontal="center" vertical="top" wrapText="1"/>
    </xf>
    <xf numFmtId="181" fontId="33" fillId="0" borderId="0" xfId="0" applyNumberFormat="1" applyFont="1" applyFill="1"/>
    <xf numFmtId="0" fontId="35" fillId="0" borderId="0" xfId="0" applyFont="1" applyFill="1" applyBorder="1" applyAlignment="1">
      <alignment wrapText="1"/>
    </xf>
    <xf numFmtId="181" fontId="35" fillId="0" borderId="0" xfId="0" applyNumberFormat="1" applyFont="1" applyFill="1" applyBorder="1" applyAlignment="1">
      <alignment wrapText="1"/>
    </xf>
    <xf numFmtId="0" fontId="28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wrapText="1"/>
    </xf>
    <xf numFmtId="49" fontId="20" fillId="0" borderId="3" xfId="0" applyNumberFormat="1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181" fontId="20" fillId="0" borderId="3" xfId="0" applyNumberFormat="1" applyFont="1" applyFill="1" applyBorder="1" applyAlignment="1">
      <alignment horizontal="right" wrapText="1"/>
    </xf>
    <xf numFmtId="181" fontId="26" fillId="0" borderId="3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181" fontId="0" fillId="0" borderId="0" xfId="0" applyNumberFormat="1" applyFill="1"/>
    <xf numFmtId="0" fontId="2" fillId="0" borderId="3" xfId="0" applyFont="1" applyFill="1" applyBorder="1"/>
    <xf numFmtId="0" fontId="5" fillId="0" borderId="3" xfId="0" applyFont="1" applyFill="1" applyBorder="1" applyAlignment="1">
      <alignment horizontal="left" vertical="top" wrapText="1"/>
    </xf>
    <xf numFmtId="3" fontId="0" fillId="0" borderId="0" xfId="0" applyNumberFormat="1" applyFill="1"/>
    <xf numFmtId="0" fontId="27" fillId="0" borderId="3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left" vertical="top" wrapText="1"/>
    </xf>
    <xf numFmtId="181" fontId="15" fillId="0" borderId="3" xfId="0" applyNumberFormat="1" applyFont="1" applyFill="1" applyBorder="1" applyAlignment="1">
      <alignment horizontal="right" wrapText="1"/>
    </xf>
    <xf numFmtId="181" fontId="10" fillId="0" borderId="3" xfId="0" applyNumberFormat="1" applyFont="1" applyFill="1" applyBorder="1"/>
    <xf numFmtId="181" fontId="11" fillId="0" borderId="3" xfId="0" applyNumberFormat="1" applyFont="1" applyFill="1" applyBorder="1"/>
    <xf numFmtId="181" fontId="12" fillId="0" borderId="3" xfId="0" applyNumberFormat="1" applyFont="1" applyFill="1" applyBorder="1" applyAlignment="1">
      <alignment horizontal="right" wrapText="1"/>
    </xf>
    <xf numFmtId="181" fontId="5" fillId="0" borderId="3" xfId="0" applyNumberFormat="1" applyFont="1" applyFill="1" applyBorder="1" applyAlignment="1">
      <alignment horizontal="right" vertical="top" wrapText="1"/>
    </xf>
    <xf numFmtId="181" fontId="18" fillId="0" borderId="3" xfId="0" applyNumberFormat="1" applyFont="1" applyFill="1" applyBorder="1" applyAlignment="1">
      <alignment horizontal="right" vertical="top" wrapText="1"/>
    </xf>
    <xf numFmtId="181" fontId="18" fillId="0" borderId="3" xfId="0" applyNumberFormat="1" applyFont="1" applyFill="1" applyBorder="1" applyAlignment="1">
      <alignment horizontal="right" wrapText="1"/>
    </xf>
    <xf numFmtId="0" fontId="26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49" fontId="29" fillId="0" borderId="3" xfId="0" applyNumberFormat="1" applyFont="1" applyFill="1" applyBorder="1" applyAlignment="1">
      <alignment horizontal="center" wrapText="1"/>
    </xf>
    <xf numFmtId="181" fontId="0" fillId="0" borderId="3" xfId="0" applyNumberFormat="1" applyFill="1" applyBorder="1" applyAlignment="1">
      <alignment horizontal="right" wrapText="1"/>
    </xf>
    <xf numFmtId="0" fontId="30" fillId="0" borderId="0" xfId="0" applyFont="1" applyFill="1" applyAlignment="1">
      <alignment horizontal="right"/>
    </xf>
    <xf numFmtId="179" fontId="0" fillId="0" borderId="0" xfId="1" applyFont="1" applyFill="1"/>
    <xf numFmtId="171" fontId="0" fillId="0" borderId="0" xfId="0" applyNumberFormat="1" applyFill="1"/>
    <xf numFmtId="4" fontId="5" fillId="0" borderId="3" xfId="0" applyNumberFormat="1" applyFont="1" applyFill="1" applyBorder="1" applyAlignment="1">
      <alignment horizontal="right" wrapText="1"/>
    </xf>
    <xf numFmtId="0" fontId="25" fillId="0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/>
    </xf>
    <xf numFmtId="181" fontId="31" fillId="0" borderId="3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/>
    </xf>
    <xf numFmtId="4" fontId="0" fillId="0" borderId="3" xfId="0" applyNumberFormat="1" applyFill="1" applyBorder="1"/>
    <xf numFmtId="0" fontId="8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/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36" fillId="0" borderId="2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r/Desktop/&#1041;&#1070;&#1044;&#1046;&#1045;&#1058;%202020/&#1056;&#1040;&#1057;&#1061;&#1054;&#1044;&#1067;/&#1056;&#1072;&#1089;&#1095;&#1105;&#1090;&#1099;%20&#1082;%20&#1087;&#1088;&#1086;&#1077;&#1082;&#1090;&#1091;%20&#1073;&#1102;&#1076;&#1078;&#1077;&#1090;&#1072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 3"/>
      <sheetName val="прил 4"/>
      <sheetName val="прил 5"/>
      <sheetName val="прил 6"/>
      <sheetName val="прил 7"/>
      <sheetName val="прил 8"/>
      <sheetName val="прил1а"/>
      <sheetName val="прил3"/>
      <sheetName val="прил3 а"/>
      <sheetName val="прил4"/>
      <sheetName val="прил9"/>
      <sheetName val="прил.7,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0">
          <cell r="E20">
            <v>178828.17479999998</v>
          </cell>
          <cell r="F20">
            <v>178828.17479999998</v>
          </cell>
          <cell r="G20">
            <v>178828.17479999998</v>
          </cell>
        </row>
        <row r="21">
          <cell r="E21">
            <v>151800</v>
          </cell>
          <cell r="F21">
            <v>151800</v>
          </cell>
          <cell r="G21">
            <v>151800</v>
          </cell>
        </row>
        <row r="31">
          <cell r="F31">
            <v>601323.92284000001</v>
          </cell>
          <cell r="G31">
            <v>604862.6609110001</v>
          </cell>
        </row>
        <row r="37">
          <cell r="F37">
            <v>1390404.6586579198</v>
          </cell>
          <cell r="G37">
            <v>1346359.0800479199</v>
          </cell>
        </row>
        <row r="47">
          <cell r="C47">
            <v>100000</v>
          </cell>
          <cell r="D47">
            <v>100000</v>
          </cell>
          <cell r="E47">
            <v>100000</v>
          </cell>
        </row>
        <row r="57">
          <cell r="E57">
            <v>25500</v>
          </cell>
          <cell r="F57">
            <v>25500</v>
          </cell>
          <cell r="G57">
            <v>25500</v>
          </cell>
        </row>
        <row r="58">
          <cell r="F58">
            <v>202600</v>
          </cell>
          <cell r="G58">
            <v>202600</v>
          </cell>
        </row>
        <row r="59">
          <cell r="F59">
            <v>50000</v>
          </cell>
          <cell r="G59">
            <v>55055</v>
          </cell>
        </row>
        <row r="60">
          <cell r="F60">
            <v>50000</v>
          </cell>
          <cell r="G60">
            <v>25000</v>
          </cell>
        </row>
        <row r="61">
          <cell r="E61">
            <v>50000</v>
          </cell>
          <cell r="F61">
            <v>50000</v>
          </cell>
          <cell r="G61">
            <v>25000</v>
          </cell>
        </row>
        <row r="63">
          <cell r="E63">
            <v>7000</v>
          </cell>
          <cell r="F63">
            <v>7161</v>
          </cell>
          <cell r="G63">
            <v>7340.0249999999987</v>
          </cell>
        </row>
        <row r="64">
          <cell r="E64">
            <v>280200</v>
          </cell>
          <cell r="F64">
            <v>230917.6</v>
          </cell>
          <cell r="G64">
            <v>231715.54</v>
          </cell>
        </row>
        <row r="65">
          <cell r="F65">
            <v>102192.0026376</v>
          </cell>
          <cell r="G65">
            <v>102192.0026376</v>
          </cell>
        </row>
        <row r="70">
          <cell r="E70">
            <v>150000</v>
          </cell>
          <cell r="F70">
            <v>20000</v>
          </cell>
          <cell r="G70">
            <v>20000</v>
          </cell>
        </row>
        <row r="71">
          <cell r="F71">
            <v>10000</v>
          </cell>
          <cell r="G71">
            <v>10000</v>
          </cell>
        </row>
        <row r="73">
          <cell r="E73">
            <v>84204.000000000015</v>
          </cell>
          <cell r="F73">
            <v>75381.691999999981</v>
          </cell>
          <cell r="G73">
            <v>76691.234299999996</v>
          </cell>
        </row>
        <row r="83">
          <cell r="F83">
            <v>620000</v>
          </cell>
          <cell r="G83">
            <v>620000</v>
          </cell>
        </row>
        <row r="84">
          <cell r="F84">
            <v>0</v>
          </cell>
          <cell r="G84">
            <v>0</v>
          </cell>
        </row>
        <row r="85">
          <cell r="F85">
            <v>1780000</v>
          </cell>
          <cell r="G85">
            <v>1780000</v>
          </cell>
        </row>
        <row r="101">
          <cell r="F101">
            <v>229925.03999999998</v>
          </cell>
          <cell r="G101">
            <v>229925.03999999998</v>
          </cell>
        </row>
        <row r="103">
          <cell r="F103">
            <v>233355.6</v>
          </cell>
          <cell r="G103">
            <v>233355.6</v>
          </cell>
        </row>
        <row r="125">
          <cell r="F125">
            <v>93000</v>
          </cell>
          <cell r="G125">
            <v>93000</v>
          </cell>
        </row>
        <row r="126">
          <cell r="F126">
            <v>585108</v>
          </cell>
          <cell r="G126">
            <v>465235.6999999999</v>
          </cell>
        </row>
        <row r="130">
          <cell r="E130">
            <v>100000</v>
          </cell>
          <cell r="F130">
            <v>100000</v>
          </cell>
          <cell r="G130">
            <v>100000</v>
          </cell>
        </row>
        <row r="133">
          <cell r="F133">
            <v>544496.4</v>
          </cell>
          <cell r="G133">
            <v>544496.4</v>
          </cell>
        </row>
        <row r="138">
          <cell r="E138">
            <v>65000</v>
          </cell>
          <cell r="F138">
            <v>65000</v>
          </cell>
          <cell r="G138">
            <v>65000</v>
          </cell>
        </row>
        <row r="143">
          <cell r="F143">
            <v>754772</v>
          </cell>
          <cell r="G143">
            <v>754772</v>
          </cell>
        </row>
        <row r="147">
          <cell r="F147">
            <v>287963.40000000002</v>
          </cell>
          <cell r="G147">
            <v>287963.40000000002</v>
          </cell>
        </row>
        <row r="151">
          <cell r="F151">
            <v>1467768</v>
          </cell>
          <cell r="G151">
            <v>1467768</v>
          </cell>
        </row>
        <row r="153">
          <cell r="F153">
            <v>443265</v>
          </cell>
          <cell r="G153">
            <v>443265</v>
          </cell>
        </row>
        <row r="154">
          <cell r="F154">
            <v>18766.07</v>
          </cell>
          <cell r="G154">
            <v>19247.476849999999</v>
          </cell>
        </row>
        <row r="155">
          <cell r="F155">
            <v>402315.83364848001</v>
          </cell>
          <cell r="G155">
            <v>402315.83364848001</v>
          </cell>
        </row>
        <row r="157">
          <cell r="F157">
            <v>246724.95032</v>
          </cell>
          <cell r="G157">
            <v>247241.25432799998</v>
          </cell>
        </row>
        <row r="158">
          <cell r="F158">
            <v>1332529.3991999999</v>
          </cell>
          <cell r="G158">
            <v>1334369.0191799996</v>
          </cell>
        </row>
        <row r="159">
          <cell r="F159">
            <v>109000</v>
          </cell>
          <cell r="G159">
            <v>113000</v>
          </cell>
        </row>
        <row r="160">
          <cell r="F160">
            <v>152000</v>
          </cell>
          <cell r="G160">
            <v>2000</v>
          </cell>
        </row>
        <row r="163">
          <cell r="F163">
            <v>60000</v>
          </cell>
          <cell r="G163">
            <v>60000</v>
          </cell>
        </row>
        <row r="194">
          <cell r="F194">
            <v>447000</v>
          </cell>
          <cell r="G194">
            <v>447000</v>
          </cell>
        </row>
        <row r="201">
          <cell r="E201">
            <v>55000</v>
          </cell>
          <cell r="F201">
            <v>55000</v>
          </cell>
          <cell r="G201">
            <v>55000</v>
          </cell>
        </row>
        <row r="206">
          <cell r="F206">
            <v>75000</v>
          </cell>
          <cell r="G206">
            <v>75000</v>
          </cell>
        </row>
        <row r="216">
          <cell r="E216">
            <v>1282548</v>
          </cell>
          <cell r="F216">
            <v>1282548</v>
          </cell>
          <cell r="G216">
            <v>1282548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Normal="100" workbookViewId="0">
      <selection activeCell="G8" sqref="G8"/>
    </sheetView>
  </sheetViews>
  <sheetFormatPr defaultRowHeight="12.75" x14ac:dyDescent="0.2"/>
  <cols>
    <col min="1" max="1" width="63.5703125" style="1" customWidth="1"/>
    <col min="2" max="2" width="6.85546875" style="1" customWidth="1"/>
    <col min="3" max="3" width="6.42578125" style="1" customWidth="1"/>
    <col min="4" max="4" width="12.42578125" style="1" customWidth="1"/>
    <col min="5" max="5" width="12.5703125" style="1" customWidth="1"/>
    <col min="6" max="6" width="13.42578125" style="1" customWidth="1"/>
    <col min="7" max="16384" width="9.140625" style="1"/>
  </cols>
  <sheetData>
    <row r="1" spans="1:10" x14ac:dyDescent="0.2">
      <c r="C1" s="152" t="s">
        <v>166</v>
      </c>
      <c r="D1" s="152"/>
      <c r="E1" s="152"/>
      <c r="F1" s="152"/>
    </row>
    <row r="2" spans="1:10" x14ac:dyDescent="0.2">
      <c r="C2" s="153" t="s">
        <v>167</v>
      </c>
      <c r="D2" s="154"/>
      <c r="E2" s="154"/>
      <c r="F2" s="154"/>
    </row>
    <row r="3" spans="1:10" x14ac:dyDescent="0.2">
      <c r="C3" s="153" t="s">
        <v>168</v>
      </c>
      <c r="D3" s="154"/>
      <c r="E3" s="154"/>
      <c r="F3" s="154"/>
    </row>
    <row r="4" spans="1:10" x14ac:dyDescent="0.2">
      <c r="C4" s="153" t="s">
        <v>169</v>
      </c>
      <c r="D4" s="154"/>
      <c r="E4" s="154"/>
      <c r="F4" s="154"/>
    </row>
    <row r="5" spans="1:10" x14ac:dyDescent="0.2">
      <c r="C5" s="141" t="s">
        <v>326</v>
      </c>
      <c r="D5" s="142"/>
      <c r="E5" s="142"/>
      <c r="F5" s="142"/>
    </row>
    <row r="6" spans="1:10" ht="33.75" customHeight="1" x14ac:dyDescent="0.2">
      <c r="A6" s="143" t="s">
        <v>283</v>
      </c>
      <c r="B6" s="144"/>
      <c r="C6" s="144"/>
      <c r="D6" s="145"/>
      <c r="E6" s="145"/>
      <c r="F6" s="145"/>
    </row>
    <row r="7" spans="1:10" x14ac:dyDescent="0.2">
      <c r="A7" s="144"/>
      <c r="B7" s="144"/>
      <c r="C7" s="144"/>
      <c r="D7" s="145"/>
      <c r="E7" s="145"/>
      <c r="F7" s="145"/>
    </row>
    <row r="8" spans="1:10" ht="13.5" thickBot="1" x14ac:dyDescent="0.25">
      <c r="E8" s="1" t="s">
        <v>0</v>
      </c>
    </row>
    <row r="9" spans="1:10" ht="15.75" x14ac:dyDescent="0.2">
      <c r="A9" s="135" t="s">
        <v>1</v>
      </c>
      <c r="B9" s="138" t="s">
        <v>3</v>
      </c>
      <c r="C9" s="138" t="s">
        <v>4</v>
      </c>
      <c r="D9" s="149" t="s">
        <v>6</v>
      </c>
      <c r="E9" s="150"/>
      <c r="F9" s="151"/>
    </row>
    <row r="10" spans="1:10" ht="12.75" customHeight="1" x14ac:dyDescent="0.2">
      <c r="A10" s="136"/>
      <c r="B10" s="139"/>
      <c r="C10" s="139"/>
      <c r="D10" s="146">
        <v>2020</v>
      </c>
      <c r="E10" s="146">
        <v>2021</v>
      </c>
      <c r="F10" s="146">
        <v>2022</v>
      </c>
    </row>
    <row r="11" spans="1:10" ht="12.75" customHeight="1" x14ac:dyDescent="0.2">
      <c r="A11" s="136"/>
      <c r="B11" s="139"/>
      <c r="C11" s="139"/>
      <c r="D11" s="147"/>
      <c r="E11" s="147"/>
      <c r="F11" s="147"/>
    </row>
    <row r="12" spans="1:10" ht="20.25" customHeight="1" thickBot="1" x14ac:dyDescent="0.25">
      <c r="A12" s="137"/>
      <c r="B12" s="140"/>
      <c r="C12" s="140"/>
      <c r="D12" s="148"/>
      <c r="E12" s="148"/>
      <c r="F12" s="148"/>
      <c r="G12" s="16"/>
    </row>
    <row r="13" spans="1:10" ht="15.75" x14ac:dyDescent="0.25">
      <c r="A13" s="12" t="s">
        <v>48</v>
      </c>
      <c r="B13" s="13" t="s">
        <v>15</v>
      </c>
      <c r="C13" s="13" t="s">
        <v>15</v>
      </c>
      <c r="D13" s="14">
        <f>D14+D22+D25+D28+D33+D36+D39+D20</f>
        <v>93906.633404799984</v>
      </c>
      <c r="E13" s="14">
        <f>E14+E22+E25+E28+E33+E36+E39+E20</f>
        <v>39502.234294103997</v>
      </c>
      <c r="F13" s="14">
        <f>F14+F22+F25+F28+F33+F36+F39+F20-0.02</f>
        <v>28425.434351702999</v>
      </c>
      <c r="H13" s="108"/>
      <c r="I13" s="108"/>
      <c r="J13" s="108"/>
    </row>
    <row r="14" spans="1:10" ht="15.75" x14ac:dyDescent="0.25">
      <c r="A14" s="3" t="s">
        <v>16</v>
      </c>
      <c r="B14" s="6" t="s">
        <v>36</v>
      </c>
      <c r="C14" s="6" t="s">
        <v>37</v>
      </c>
      <c r="D14" s="5">
        <f>SUM(D15:D19)</f>
        <v>14321.641404799999</v>
      </c>
      <c r="E14" s="5">
        <f>SUM(E15:E19)</f>
        <v>12290.625268935519</v>
      </c>
      <c r="F14" s="5">
        <f>SUM(F15:F19)</f>
        <v>12206.220393396519</v>
      </c>
      <c r="G14" s="96"/>
      <c r="H14" s="96"/>
    </row>
    <row r="15" spans="1:10" ht="51" customHeight="1" x14ac:dyDescent="0.25">
      <c r="A15" s="7" t="s">
        <v>11</v>
      </c>
      <c r="B15" s="8" t="s">
        <v>36</v>
      </c>
      <c r="C15" s="8" t="s">
        <v>38</v>
      </c>
      <c r="D15" s="4">
        <f>'6'!G14</f>
        <v>330.62817480000001</v>
      </c>
      <c r="E15" s="4">
        <f>'6'!H14</f>
        <v>330.62817480000001</v>
      </c>
      <c r="F15" s="4">
        <f>'6'!I14</f>
        <v>330.62817480000001</v>
      </c>
      <c r="G15" s="94"/>
      <c r="H15" s="94"/>
      <c r="I15" s="94"/>
    </row>
    <row r="16" spans="1:10" ht="46.5" customHeight="1" x14ac:dyDescent="0.25">
      <c r="A16" s="7" t="s">
        <v>17</v>
      </c>
      <c r="B16" s="8" t="s">
        <v>36</v>
      </c>
      <c r="C16" s="8" t="s">
        <v>39</v>
      </c>
      <c r="D16" s="4">
        <f>'6'!G21</f>
        <v>12295.413229999998</v>
      </c>
      <c r="E16" s="4">
        <f>'6'!H21+0.05</f>
        <v>11115.126491497918</v>
      </c>
      <c r="F16" s="4">
        <f>'6'!I21</f>
        <v>11074.639650958919</v>
      </c>
    </row>
    <row r="17" spans="1:9" ht="19.5" customHeight="1" x14ac:dyDescent="0.25">
      <c r="A17" s="15" t="s">
        <v>52</v>
      </c>
      <c r="B17" s="8" t="s">
        <v>36</v>
      </c>
      <c r="C17" s="8" t="s">
        <v>53</v>
      </c>
      <c r="D17" s="4">
        <f>'6'!G40</f>
        <v>101</v>
      </c>
      <c r="E17" s="4">
        <f>'6'!H40</f>
        <v>0</v>
      </c>
      <c r="F17" s="4">
        <f>'6'!I40</f>
        <v>0</v>
      </c>
      <c r="G17" s="94"/>
      <c r="H17" s="94"/>
      <c r="I17" s="94"/>
    </row>
    <row r="18" spans="1:9" ht="15.75" x14ac:dyDescent="0.25">
      <c r="A18" s="7" t="s">
        <v>18</v>
      </c>
      <c r="B18" s="8" t="s">
        <v>36</v>
      </c>
      <c r="C18" s="8" t="s">
        <v>40</v>
      </c>
      <c r="D18" s="4">
        <f>'6'!G33</f>
        <v>100</v>
      </c>
      <c r="E18" s="4">
        <f>'6'!H33</f>
        <v>100</v>
      </c>
      <c r="F18" s="4">
        <f>'6'!I33</f>
        <v>100</v>
      </c>
    </row>
    <row r="19" spans="1:9" ht="15.75" x14ac:dyDescent="0.25">
      <c r="A19" s="7" t="s">
        <v>23</v>
      </c>
      <c r="B19" s="8" t="s">
        <v>36</v>
      </c>
      <c r="C19" s="8" t="s">
        <v>41</v>
      </c>
      <c r="D19" s="4">
        <f>'6'!G45</f>
        <v>1494.6000000000001</v>
      </c>
      <c r="E19" s="4">
        <f>'6'!H45</f>
        <v>744.87060263759997</v>
      </c>
      <c r="F19" s="4">
        <f>'6'!I45</f>
        <v>700.95256763759994</v>
      </c>
    </row>
    <row r="20" spans="1:9" ht="15.75" x14ac:dyDescent="0.25">
      <c r="A20" s="9" t="s">
        <v>13</v>
      </c>
      <c r="B20" s="6" t="s">
        <v>42</v>
      </c>
      <c r="C20" s="6" t="s">
        <v>37</v>
      </c>
      <c r="D20" s="5">
        <f>D21</f>
        <v>267.2</v>
      </c>
      <c r="E20" s="5">
        <f>E21</f>
        <v>291.49964</v>
      </c>
      <c r="F20" s="5">
        <f>F21</f>
        <v>0</v>
      </c>
    </row>
    <row r="21" spans="1:9" ht="15.75" x14ac:dyDescent="0.25">
      <c r="A21" s="2" t="s">
        <v>19</v>
      </c>
      <c r="B21" s="8" t="s">
        <v>42</v>
      </c>
      <c r="C21" s="8" t="s">
        <v>38</v>
      </c>
      <c r="D21" s="4">
        <f>'6'!G79</f>
        <v>267.2</v>
      </c>
      <c r="E21" s="4">
        <f>'6'!H79</f>
        <v>291.49964</v>
      </c>
      <c r="F21" s="4">
        <f>'6'!I79</f>
        <v>0</v>
      </c>
    </row>
    <row r="22" spans="1:9" ht="31.5" x14ac:dyDescent="0.25">
      <c r="A22" s="3" t="s">
        <v>32</v>
      </c>
      <c r="B22" s="6" t="s">
        <v>38</v>
      </c>
      <c r="C22" s="6" t="s">
        <v>37</v>
      </c>
      <c r="D22" s="5">
        <f>SUM(D23:D24)</f>
        <v>985.30400000000009</v>
      </c>
      <c r="E22" s="5">
        <f>SUM(E23:E24)</f>
        <v>78.881691999999987</v>
      </c>
      <c r="F22" s="5">
        <f>SUM(F23:F24)</f>
        <v>80.191234299999991</v>
      </c>
    </row>
    <row r="23" spans="1:9" ht="47.25" x14ac:dyDescent="0.25">
      <c r="A23" s="7" t="s">
        <v>31</v>
      </c>
      <c r="B23" s="8" t="s">
        <v>38</v>
      </c>
      <c r="C23" s="8" t="s">
        <v>43</v>
      </c>
      <c r="D23" s="4">
        <f>'6'!G87</f>
        <v>981.80400000000009</v>
      </c>
      <c r="E23" s="4">
        <f>'6'!H87</f>
        <v>75.381691999999987</v>
      </c>
      <c r="F23" s="4">
        <f>'6'!I87</f>
        <v>76.691234299999991</v>
      </c>
    </row>
    <row r="24" spans="1:9" ht="26.25" x14ac:dyDescent="0.25">
      <c r="A24" s="79" t="s">
        <v>284</v>
      </c>
      <c r="B24" s="8" t="s">
        <v>38</v>
      </c>
      <c r="C24" s="8" t="s">
        <v>287</v>
      </c>
      <c r="D24" s="4">
        <f>'6'!G108</f>
        <v>3.5</v>
      </c>
      <c r="E24" s="4">
        <f>'6'!H108</f>
        <v>3.5</v>
      </c>
      <c r="F24" s="4">
        <f>'6'!I108</f>
        <v>3.5</v>
      </c>
    </row>
    <row r="25" spans="1:9" ht="15.75" x14ac:dyDescent="0.25">
      <c r="A25" s="9" t="s">
        <v>20</v>
      </c>
      <c r="B25" s="6" t="s">
        <v>39</v>
      </c>
      <c r="C25" s="6" t="s">
        <v>37</v>
      </c>
      <c r="D25" s="5">
        <f>SUM(D26:D27)</f>
        <v>17445.002</v>
      </c>
      <c r="E25" s="5">
        <f>SUM(E26:E27)</f>
        <v>11913</v>
      </c>
      <c r="F25" s="5">
        <f>SUM(F26:F27)</f>
        <v>3363.9</v>
      </c>
    </row>
    <row r="26" spans="1:9" ht="15.75" x14ac:dyDescent="0.25">
      <c r="A26" s="2" t="s">
        <v>51</v>
      </c>
      <c r="B26" s="8" t="s">
        <v>39</v>
      </c>
      <c r="C26" s="8" t="s">
        <v>43</v>
      </c>
      <c r="D26" s="4">
        <f>'6'!G110</f>
        <v>12530.602000000001</v>
      </c>
      <c r="E26" s="4">
        <f>'6'!H110</f>
        <v>8863.9</v>
      </c>
      <c r="F26" s="4">
        <f>'6'!I110</f>
        <v>3363.9</v>
      </c>
    </row>
    <row r="27" spans="1:9" ht="23.25" customHeight="1" x14ac:dyDescent="0.25">
      <c r="A27" s="7" t="s">
        <v>34</v>
      </c>
      <c r="B27" s="8" t="s">
        <v>39</v>
      </c>
      <c r="C27" s="8" t="s">
        <v>44</v>
      </c>
      <c r="D27" s="4">
        <f>'6'!G140</f>
        <v>4914.4000000000005</v>
      </c>
      <c r="E27" s="4">
        <f>'6'!H140</f>
        <v>3049.1</v>
      </c>
      <c r="F27" s="4">
        <f>'6'!I140</f>
        <v>0</v>
      </c>
    </row>
    <row r="28" spans="1:9" ht="15.75" x14ac:dyDescent="0.25">
      <c r="A28" s="9" t="s">
        <v>7</v>
      </c>
      <c r="B28" s="6" t="s">
        <v>45</v>
      </c>
      <c r="C28" s="6" t="s">
        <v>37</v>
      </c>
      <c r="D28" s="5">
        <f>SUM(D29:D32)</f>
        <v>51068.684999999998</v>
      </c>
      <c r="E28" s="5">
        <f>SUM(E29:E32)</f>
        <v>6807.8750400000008</v>
      </c>
      <c r="F28" s="5">
        <f>SUM(F29:F32)+0.01</f>
        <v>5783.6527399999995</v>
      </c>
    </row>
    <row r="29" spans="1:9" ht="15.75" x14ac:dyDescent="0.25">
      <c r="A29" s="2" t="s">
        <v>21</v>
      </c>
      <c r="B29" s="8" t="s">
        <v>45</v>
      </c>
      <c r="C29" s="8" t="s">
        <v>36</v>
      </c>
      <c r="D29" s="4">
        <f>'6'!G153</f>
        <v>35961.285000000003</v>
      </c>
      <c r="E29" s="4">
        <f>'6'!H153</f>
        <v>463.28063999999995</v>
      </c>
      <c r="F29" s="4">
        <f>'6'!I153</f>
        <v>463.28063999999995</v>
      </c>
      <c r="G29" s="94"/>
      <c r="H29" s="94"/>
      <c r="I29" s="94"/>
    </row>
    <row r="30" spans="1:9" ht="15.75" x14ac:dyDescent="0.25">
      <c r="A30" s="2" t="s">
        <v>8</v>
      </c>
      <c r="B30" s="8" t="s">
        <v>45</v>
      </c>
      <c r="C30" s="8" t="s">
        <v>42</v>
      </c>
      <c r="D30" s="4">
        <f>'6'!G184</f>
        <v>837.7</v>
      </c>
      <c r="E30" s="4">
        <f>'6'!H184</f>
        <v>2032.4</v>
      </c>
      <c r="F30" s="4">
        <f>'6'!I184</f>
        <v>1016.2</v>
      </c>
    </row>
    <row r="31" spans="1:9" ht="15.75" x14ac:dyDescent="0.25">
      <c r="A31" s="2" t="s">
        <v>22</v>
      </c>
      <c r="B31" s="8" t="s">
        <v>45</v>
      </c>
      <c r="C31" s="8" t="s">
        <v>38</v>
      </c>
      <c r="D31" s="4">
        <f>'6'!G204</f>
        <v>14204.699999999999</v>
      </c>
      <c r="E31" s="4">
        <f>'6'!H204</f>
        <v>4247.1944000000003</v>
      </c>
      <c r="F31" s="4">
        <f>'6'!I204</f>
        <v>4239.1620999999996</v>
      </c>
    </row>
    <row r="32" spans="1:9" ht="15.75" x14ac:dyDescent="0.25">
      <c r="A32" s="77" t="s">
        <v>248</v>
      </c>
      <c r="B32" s="8" t="s">
        <v>45</v>
      </c>
      <c r="C32" s="8" t="s">
        <v>45</v>
      </c>
      <c r="D32" s="4">
        <f>'6'!G232</f>
        <v>65</v>
      </c>
      <c r="E32" s="4">
        <f>'6'!H232</f>
        <v>65</v>
      </c>
      <c r="F32" s="4">
        <f>'6'!I232</f>
        <v>65</v>
      </c>
    </row>
    <row r="33" spans="1:9" ht="15.75" x14ac:dyDescent="0.25">
      <c r="A33" s="3" t="s">
        <v>35</v>
      </c>
      <c r="B33" s="6" t="s">
        <v>46</v>
      </c>
      <c r="C33" s="6" t="s">
        <v>37</v>
      </c>
      <c r="D33" s="5">
        <f>SUM(D34:D35)</f>
        <v>8061.2530000000006</v>
      </c>
      <c r="E33" s="5">
        <f>SUM(E34:E35)</f>
        <v>5777.1046531684806</v>
      </c>
      <c r="F33" s="5">
        <f>SUM(F34:F35)</f>
        <v>5633.9419840064793</v>
      </c>
    </row>
    <row r="34" spans="1:9" ht="15.75" x14ac:dyDescent="0.25">
      <c r="A34" s="7" t="s">
        <v>12</v>
      </c>
      <c r="B34" s="8" t="s">
        <v>46</v>
      </c>
      <c r="C34" s="8" t="s">
        <v>36</v>
      </c>
      <c r="D34" s="4">
        <f>'6'!G238</f>
        <v>7361.6530000000002</v>
      </c>
      <c r="E34" s="4">
        <f>'6'!H238</f>
        <v>5275.1046531684806</v>
      </c>
      <c r="F34" s="4">
        <f>'6'!I238</f>
        <v>5131.9419840064793</v>
      </c>
      <c r="G34" s="94"/>
      <c r="H34" s="94"/>
      <c r="I34" s="94"/>
    </row>
    <row r="35" spans="1:9" ht="19.5" customHeight="1" x14ac:dyDescent="0.25">
      <c r="A35" s="7" t="s">
        <v>27</v>
      </c>
      <c r="B35" s="8" t="s">
        <v>46</v>
      </c>
      <c r="C35" s="8" t="s">
        <v>39</v>
      </c>
      <c r="D35" s="4">
        <f>'6'!G267</f>
        <v>699.59999999999991</v>
      </c>
      <c r="E35" s="4">
        <f>'6'!H267</f>
        <v>502</v>
      </c>
      <c r="F35" s="4">
        <f>'6'!I267</f>
        <v>502</v>
      </c>
    </row>
    <row r="36" spans="1:9" ht="15.75" x14ac:dyDescent="0.25">
      <c r="A36" s="10" t="s">
        <v>28</v>
      </c>
      <c r="B36" s="6" t="s">
        <v>47</v>
      </c>
      <c r="C36" s="6" t="s">
        <v>37</v>
      </c>
      <c r="D36" s="5">
        <f>SUM(D37)</f>
        <v>1282.548</v>
      </c>
      <c r="E36" s="5">
        <f>SUM(E37:E38)</f>
        <v>2268.248</v>
      </c>
      <c r="F36" s="5">
        <f>SUM(F37)</f>
        <v>1282.548</v>
      </c>
    </row>
    <row r="37" spans="1:9" ht="15.75" x14ac:dyDescent="0.25">
      <c r="A37" s="2" t="s">
        <v>25</v>
      </c>
      <c r="B37" s="8" t="s">
        <v>47</v>
      </c>
      <c r="C37" s="8" t="s">
        <v>36</v>
      </c>
      <c r="D37" s="4">
        <f>'6'!G285</f>
        <v>1282.548</v>
      </c>
      <c r="E37" s="4">
        <f>'6'!H285</f>
        <v>1282.548</v>
      </c>
      <c r="F37" s="4">
        <f>'6'!I285</f>
        <v>1282.548</v>
      </c>
    </row>
    <row r="38" spans="1:9" ht="15.75" x14ac:dyDescent="0.25">
      <c r="A38" s="2" t="s">
        <v>307</v>
      </c>
      <c r="B38" s="8" t="s">
        <v>47</v>
      </c>
      <c r="C38" s="8" t="s">
        <v>38</v>
      </c>
      <c r="D38" s="4"/>
      <c r="E38" s="4">
        <f>'6'!H298</f>
        <v>985.7</v>
      </c>
      <c r="F38" s="4"/>
    </row>
    <row r="39" spans="1:9" ht="15.75" x14ac:dyDescent="0.25">
      <c r="A39" s="3" t="s">
        <v>9</v>
      </c>
      <c r="B39" s="6" t="s">
        <v>40</v>
      </c>
      <c r="C39" s="6" t="s">
        <v>37</v>
      </c>
      <c r="D39" s="5">
        <f>D41+D40</f>
        <v>475</v>
      </c>
      <c r="E39" s="5">
        <f>E41</f>
        <v>75</v>
      </c>
      <c r="F39" s="5">
        <f>F41</f>
        <v>75</v>
      </c>
    </row>
    <row r="40" spans="1:9" ht="15.75" x14ac:dyDescent="0.25">
      <c r="A40" s="7" t="s">
        <v>268</v>
      </c>
      <c r="B40" s="6" t="s">
        <v>40</v>
      </c>
      <c r="C40" s="6" t="s">
        <v>36</v>
      </c>
      <c r="D40" s="4">
        <f>'6'!G293</f>
        <v>0</v>
      </c>
      <c r="E40" s="4">
        <f>'6'!H293</f>
        <v>0</v>
      </c>
      <c r="F40" s="4">
        <f>'6'!I293</f>
        <v>0</v>
      </c>
    </row>
    <row r="41" spans="1:9" ht="21.75" customHeight="1" x14ac:dyDescent="0.25">
      <c r="A41" s="7" t="s">
        <v>30</v>
      </c>
      <c r="B41" s="11" t="s">
        <v>40</v>
      </c>
      <c r="C41" s="11" t="s">
        <v>316</v>
      </c>
      <c r="D41" s="4">
        <f>'6'!G304</f>
        <v>475</v>
      </c>
      <c r="E41" s="4">
        <f>'6'!H304</f>
        <v>75</v>
      </c>
      <c r="F41" s="4">
        <f>'6'!I304</f>
        <v>75</v>
      </c>
    </row>
  </sheetData>
  <mergeCells count="13">
    <mergeCell ref="C1:F1"/>
    <mergeCell ref="C2:F2"/>
    <mergeCell ref="C3:F3"/>
    <mergeCell ref="C4:F4"/>
    <mergeCell ref="A9:A12"/>
    <mergeCell ref="C9:C12"/>
    <mergeCell ref="C5:F5"/>
    <mergeCell ref="A6:F7"/>
    <mergeCell ref="E10:E12"/>
    <mergeCell ref="F10:F12"/>
    <mergeCell ref="B9:B12"/>
    <mergeCell ref="D9:F9"/>
    <mergeCell ref="D10:D12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5"/>
  <sheetViews>
    <sheetView zoomScaleNormal="100" workbookViewId="0">
      <selection activeCell="A13" sqref="A13"/>
    </sheetView>
  </sheetViews>
  <sheetFormatPr defaultRowHeight="12.75" x14ac:dyDescent="0.2"/>
  <cols>
    <col min="1" max="1" width="56.5703125" style="1" customWidth="1"/>
    <col min="2" max="2" width="5.42578125" style="1" customWidth="1"/>
    <col min="3" max="3" width="6" style="1" customWidth="1"/>
    <col min="4" max="4" width="7.28515625" style="1" customWidth="1"/>
    <col min="5" max="5" width="15.28515625" style="1" customWidth="1"/>
    <col min="6" max="6" width="4.5703125" style="1" customWidth="1"/>
    <col min="7" max="7" width="9.7109375" style="1" customWidth="1"/>
    <col min="8" max="8" width="9.42578125" style="16" customWidth="1"/>
    <col min="9" max="9" width="9.140625" style="1"/>
    <col min="10" max="10" width="8" style="1" customWidth="1"/>
    <col min="11" max="13" width="13.5703125" style="1" customWidth="1"/>
    <col min="14" max="16384" width="9.140625" style="1"/>
  </cols>
  <sheetData>
    <row r="1" spans="1:13" x14ac:dyDescent="0.2">
      <c r="C1" s="19"/>
      <c r="I1" s="17" t="s">
        <v>170</v>
      </c>
      <c r="J1" s="20"/>
      <c r="K1" s="20"/>
      <c r="L1" s="20"/>
    </row>
    <row r="2" spans="1:13" x14ac:dyDescent="0.2">
      <c r="C2" s="19"/>
      <c r="I2" s="18" t="s">
        <v>167</v>
      </c>
      <c r="J2" s="21"/>
      <c r="K2" s="21"/>
      <c r="L2" s="21"/>
    </row>
    <row r="3" spans="1:13" x14ac:dyDescent="0.2">
      <c r="C3" s="19"/>
      <c r="I3" s="18" t="s">
        <v>168</v>
      </c>
      <c r="J3" s="21"/>
      <c r="K3" s="21"/>
      <c r="L3" s="21"/>
    </row>
    <row r="4" spans="1:13" x14ac:dyDescent="0.2">
      <c r="C4" s="19"/>
      <c r="I4" s="18" t="s">
        <v>169</v>
      </c>
      <c r="J4" s="21"/>
      <c r="K4" s="21"/>
      <c r="L4" s="21"/>
    </row>
    <row r="5" spans="1:13" ht="15.75" x14ac:dyDescent="0.25">
      <c r="C5" s="19"/>
      <c r="H5" s="21"/>
      <c r="I5" s="126" t="s">
        <v>326</v>
      </c>
      <c r="J5" s="105"/>
      <c r="K5" s="105"/>
      <c r="L5" s="105"/>
    </row>
    <row r="6" spans="1:13" ht="15.75" x14ac:dyDescent="0.25">
      <c r="A6" s="157" t="s">
        <v>264</v>
      </c>
      <c r="B6" s="157"/>
      <c r="C6" s="157"/>
      <c r="D6" s="157"/>
      <c r="E6" s="157"/>
      <c r="F6" s="157"/>
      <c r="G6" s="158"/>
      <c r="I6" s="22"/>
    </row>
    <row r="7" spans="1:13" ht="34.5" customHeight="1" x14ac:dyDescent="0.25">
      <c r="A7" s="155" t="s">
        <v>282</v>
      </c>
      <c r="B7" s="155"/>
      <c r="C7" s="155"/>
      <c r="D7" s="155"/>
      <c r="E7" s="155"/>
      <c r="F7" s="155"/>
      <c r="G7" s="156"/>
    </row>
    <row r="8" spans="1:13" x14ac:dyDescent="0.2">
      <c r="F8" s="1" t="s">
        <v>0</v>
      </c>
    </row>
    <row r="9" spans="1:13" x14ac:dyDescent="0.2">
      <c r="J9" s="108"/>
      <c r="K9" s="108"/>
      <c r="L9" s="108"/>
    </row>
    <row r="10" spans="1:13" x14ac:dyDescent="0.2">
      <c r="A10" s="23" t="s">
        <v>1</v>
      </c>
      <c r="B10" s="23" t="s">
        <v>49</v>
      </c>
      <c r="C10" s="23" t="s">
        <v>3</v>
      </c>
      <c r="D10" s="23" t="s">
        <v>4</v>
      </c>
      <c r="E10" s="23" t="s">
        <v>2</v>
      </c>
      <c r="F10" s="24" t="s">
        <v>5</v>
      </c>
      <c r="G10" s="25">
        <v>2020</v>
      </c>
      <c r="H10" s="25">
        <v>2021</v>
      </c>
      <c r="I10" s="25">
        <v>2022</v>
      </c>
      <c r="J10" s="106"/>
      <c r="K10" s="107"/>
      <c r="L10" s="106"/>
    </row>
    <row r="11" spans="1:13" x14ac:dyDescent="0.2">
      <c r="A11" s="26"/>
      <c r="B11" s="26"/>
      <c r="C11" s="26"/>
      <c r="D11" s="26"/>
      <c r="E11" s="26"/>
      <c r="F11" s="27"/>
      <c r="G11" s="25" t="s">
        <v>6</v>
      </c>
      <c r="H11" s="25" t="s">
        <v>6</v>
      </c>
      <c r="I11" s="25" t="s">
        <v>6</v>
      </c>
    </row>
    <row r="12" spans="1:13" ht="29.25" x14ac:dyDescent="0.25">
      <c r="A12" s="78" t="s">
        <v>26</v>
      </c>
      <c r="B12" s="28">
        <v>911</v>
      </c>
      <c r="C12" s="29" t="s">
        <v>15</v>
      </c>
      <c r="D12" s="29" t="s">
        <v>15</v>
      </c>
      <c r="E12" s="29" t="s">
        <v>15</v>
      </c>
      <c r="F12" s="29" t="s">
        <v>15</v>
      </c>
      <c r="G12" s="30">
        <f>SUM(G13,G79,G72,G86,G109,G152,G237,G284,G291,)</f>
        <v>93906.633404799984</v>
      </c>
      <c r="H12" s="30">
        <f>SUM(H13,H79,H72,H86,H109,H152,H237,H284,H291,)</f>
        <v>39502.224294103995</v>
      </c>
      <c r="I12" s="30">
        <f>SUM(I13,I79,I72,I86,I109,I152,I237,I284,I291,)-0.02</f>
        <v>28425.434351702999</v>
      </c>
      <c r="J12" s="96"/>
      <c r="K12" s="96"/>
      <c r="L12" s="96"/>
    </row>
    <row r="13" spans="1:13" ht="14.25" x14ac:dyDescent="0.2">
      <c r="A13" s="77" t="s">
        <v>16</v>
      </c>
      <c r="B13" s="32">
        <v>911</v>
      </c>
      <c r="C13" s="33" t="s">
        <v>36</v>
      </c>
      <c r="D13" s="33" t="s">
        <v>37</v>
      </c>
      <c r="E13" s="34" t="s">
        <v>15</v>
      </c>
      <c r="F13" s="34" t="s">
        <v>15</v>
      </c>
      <c r="G13" s="114">
        <f>G14+G21+G33+G45+G39</f>
        <v>14321.641404799999</v>
      </c>
      <c r="H13" s="114">
        <f>H14+H21+H33+H45</f>
        <v>12290.575268935519</v>
      </c>
      <c r="I13" s="114">
        <f>I14+I21+I33+I45</f>
        <v>12206.220393396519</v>
      </c>
      <c r="J13" s="35"/>
      <c r="K13" s="35"/>
      <c r="L13" s="35"/>
      <c r="M13" s="35"/>
    </row>
    <row r="14" spans="1:13" ht="39" x14ac:dyDescent="0.25">
      <c r="A14" s="77" t="s">
        <v>214</v>
      </c>
      <c r="B14" s="36"/>
      <c r="C14" s="37" t="s">
        <v>36</v>
      </c>
      <c r="D14" s="37" t="s">
        <v>38</v>
      </c>
      <c r="E14" s="37"/>
      <c r="F14" s="37"/>
      <c r="G14" s="115">
        <f t="shared" ref="G14:I15" si="0">G15</f>
        <v>330.62817480000001</v>
      </c>
      <c r="H14" s="115">
        <f t="shared" si="0"/>
        <v>330.62817480000001</v>
      </c>
      <c r="I14" s="115">
        <f t="shared" si="0"/>
        <v>330.62817480000001</v>
      </c>
      <c r="J14" s="35"/>
      <c r="K14" s="35"/>
      <c r="L14" s="35"/>
      <c r="M14" s="35"/>
    </row>
    <row r="15" spans="1:13" ht="15" x14ac:dyDescent="0.25">
      <c r="A15" s="79" t="s">
        <v>159</v>
      </c>
      <c r="B15" s="36"/>
      <c r="C15" s="39" t="s">
        <v>36</v>
      </c>
      <c r="D15" s="39" t="s">
        <v>38</v>
      </c>
      <c r="E15" s="39" t="s">
        <v>85</v>
      </c>
      <c r="F15" s="37"/>
      <c r="G15" s="116">
        <f t="shared" si="0"/>
        <v>330.62817480000001</v>
      </c>
      <c r="H15" s="116">
        <f t="shared" si="0"/>
        <v>330.62817480000001</v>
      </c>
      <c r="I15" s="116">
        <f t="shared" si="0"/>
        <v>330.62817480000001</v>
      </c>
      <c r="J15" s="127"/>
      <c r="K15" s="35"/>
    </row>
    <row r="16" spans="1:13" ht="25.5" x14ac:dyDescent="0.2">
      <c r="A16" s="79" t="s">
        <v>54</v>
      </c>
      <c r="B16" s="40"/>
      <c r="C16" s="39" t="s">
        <v>36</v>
      </c>
      <c r="D16" s="39" t="s">
        <v>38</v>
      </c>
      <c r="E16" s="39" t="s">
        <v>82</v>
      </c>
      <c r="F16" s="39"/>
      <c r="G16" s="41">
        <f>G18+G19</f>
        <v>330.62817480000001</v>
      </c>
      <c r="H16" s="41">
        <f>H18+H19</f>
        <v>330.62817480000001</v>
      </c>
      <c r="I16" s="41">
        <f>I18+I19</f>
        <v>330.62817480000001</v>
      </c>
    </row>
    <row r="17" spans="1:15" x14ac:dyDescent="0.2">
      <c r="A17" s="80" t="s">
        <v>161</v>
      </c>
      <c r="B17" s="40"/>
      <c r="C17" s="39" t="s">
        <v>36</v>
      </c>
      <c r="D17" s="39" t="s">
        <v>38</v>
      </c>
      <c r="E17" s="42" t="s">
        <v>160</v>
      </c>
      <c r="F17" s="39"/>
      <c r="G17" s="41">
        <f>G18</f>
        <v>178.82817479999997</v>
      </c>
      <c r="H17" s="41">
        <f>H18</f>
        <v>178.82817479999997</v>
      </c>
      <c r="I17" s="41">
        <f>I18</f>
        <v>178.82817479999997</v>
      </c>
      <c r="J17" s="128"/>
    </row>
    <row r="18" spans="1:15" ht="25.5" x14ac:dyDescent="0.2">
      <c r="A18" s="79" t="s">
        <v>79</v>
      </c>
      <c r="B18" s="40"/>
      <c r="C18" s="39" t="s">
        <v>36</v>
      </c>
      <c r="D18" s="39" t="s">
        <v>38</v>
      </c>
      <c r="E18" s="43" t="s">
        <v>83</v>
      </c>
      <c r="F18" s="39" t="s">
        <v>80</v>
      </c>
      <c r="G18" s="41">
        <f>[1]прил9!E20/1000</f>
        <v>178.82817479999997</v>
      </c>
      <c r="H18" s="41">
        <f>[1]прил9!F20/1000</f>
        <v>178.82817479999997</v>
      </c>
      <c r="I18" s="41">
        <f>[1]прил9!G20/1000</f>
        <v>178.82817479999997</v>
      </c>
      <c r="K18" s="35"/>
    </row>
    <row r="19" spans="1:15" ht="27" customHeight="1" x14ac:dyDescent="0.2">
      <c r="A19" s="79" t="s">
        <v>55</v>
      </c>
      <c r="B19" s="44"/>
      <c r="C19" s="39" t="s">
        <v>36</v>
      </c>
      <c r="D19" s="39" t="s">
        <v>38</v>
      </c>
      <c r="E19" s="39" t="s">
        <v>84</v>
      </c>
      <c r="F19" s="45"/>
      <c r="G19" s="41">
        <f>G20</f>
        <v>151.80000000000001</v>
      </c>
      <c r="H19" s="41">
        <f>H20</f>
        <v>151.80000000000001</v>
      </c>
      <c r="I19" s="41">
        <f>I20</f>
        <v>151.80000000000001</v>
      </c>
    </row>
    <row r="20" spans="1:15" x14ac:dyDescent="0.2">
      <c r="A20" s="79" t="s">
        <v>56</v>
      </c>
      <c r="B20" s="44"/>
      <c r="C20" s="39" t="s">
        <v>36</v>
      </c>
      <c r="D20" s="39" t="s">
        <v>38</v>
      </c>
      <c r="E20" s="39" t="s">
        <v>84</v>
      </c>
      <c r="F20" s="39" t="s">
        <v>57</v>
      </c>
      <c r="G20" s="41">
        <f>[1]прил9!E21/1000</f>
        <v>151.80000000000001</v>
      </c>
      <c r="H20" s="41">
        <f>[1]прил9!F21/1000</f>
        <v>151.80000000000001</v>
      </c>
      <c r="I20" s="41">
        <f>[1]прил9!G21/1000</f>
        <v>151.80000000000001</v>
      </c>
    </row>
    <row r="21" spans="1:15" ht="39" customHeight="1" x14ac:dyDescent="0.25">
      <c r="A21" s="77" t="s">
        <v>17</v>
      </c>
      <c r="B21" s="40"/>
      <c r="C21" s="37" t="s">
        <v>36</v>
      </c>
      <c r="D21" s="37" t="s">
        <v>39</v>
      </c>
      <c r="E21" s="28" t="s">
        <v>15</v>
      </c>
      <c r="F21" s="28" t="s">
        <v>15</v>
      </c>
      <c r="G21" s="30">
        <f>G22</f>
        <v>12295.413229999998</v>
      </c>
      <c r="H21" s="30">
        <f>H22</f>
        <v>11115.076491497919</v>
      </c>
      <c r="I21" s="30">
        <f>I22</f>
        <v>11074.639650958919</v>
      </c>
      <c r="J21" s="159"/>
      <c r="K21" s="160"/>
      <c r="L21" s="160"/>
      <c r="M21" s="160"/>
      <c r="N21" s="160"/>
      <c r="O21" s="160"/>
    </row>
    <row r="22" spans="1:15" x14ac:dyDescent="0.2">
      <c r="A22" s="81" t="s">
        <v>76</v>
      </c>
      <c r="B22" s="40"/>
      <c r="C22" s="39" t="s">
        <v>36</v>
      </c>
      <c r="D22" s="39" t="s">
        <v>39</v>
      </c>
      <c r="E22" s="39" t="s">
        <v>85</v>
      </c>
      <c r="F22" s="45" t="s">
        <v>15</v>
      </c>
      <c r="G22" s="41">
        <f>SUM(G23,G27)</f>
        <v>12295.413229999998</v>
      </c>
      <c r="H22" s="41">
        <f>SUM(H23,H27)</f>
        <v>11115.076491497919</v>
      </c>
      <c r="I22" s="41">
        <f>SUM(I23,I27)</f>
        <v>11074.639650958919</v>
      </c>
    </row>
    <row r="23" spans="1:15" x14ac:dyDescent="0.2">
      <c r="A23" s="79" t="s">
        <v>58</v>
      </c>
      <c r="B23" s="40"/>
      <c r="C23" s="39" t="s">
        <v>36</v>
      </c>
      <c r="D23" s="39" t="s">
        <v>39</v>
      </c>
      <c r="E23" s="39" t="s">
        <v>87</v>
      </c>
      <c r="F23" s="45" t="s">
        <v>15</v>
      </c>
      <c r="G23" s="41">
        <f>SUM(G25,)</f>
        <v>1978.5115499999999</v>
      </c>
      <c r="H23" s="41">
        <f>SUM(H25,)</f>
        <v>1366.5115499999999</v>
      </c>
      <c r="I23" s="41">
        <f>SUM(I25,)</f>
        <v>1366.5115499999999</v>
      </c>
    </row>
    <row r="24" spans="1:15" x14ac:dyDescent="0.2">
      <c r="A24" s="80" t="s">
        <v>161</v>
      </c>
      <c r="B24" s="40"/>
      <c r="C24" s="39" t="s">
        <v>36</v>
      </c>
      <c r="D24" s="39" t="s">
        <v>39</v>
      </c>
      <c r="E24" s="42" t="s">
        <v>162</v>
      </c>
      <c r="F24" s="45"/>
      <c r="G24" s="41">
        <f>G23</f>
        <v>1978.5115499999999</v>
      </c>
      <c r="H24" s="41">
        <f>H23</f>
        <v>1366.5115499999999</v>
      </c>
      <c r="I24" s="41">
        <f>I23</f>
        <v>1366.5115499999999</v>
      </c>
    </row>
    <row r="25" spans="1:15" ht="25.5" x14ac:dyDescent="0.2">
      <c r="A25" s="81" t="s">
        <v>60</v>
      </c>
      <c r="B25" s="40"/>
      <c r="C25" s="46" t="s">
        <v>36</v>
      </c>
      <c r="D25" s="46" t="s">
        <v>39</v>
      </c>
      <c r="E25" s="46" t="s">
        <v>86</v>
      </c>
      <c r="F25" s="47"/>
      <c r="G25" s="117">
        <f>G26</f>
        <v>1978.5115499999999</v>
      </c>
      <c r="H25" s="117">
        <f>H26</f>
        <v>1366.5115499999999</v>
      </c>
      <c r="I25" s="117">
        <f>I26</f>
        <v>1366.5115499999999</v>
      </c>
    </row>
    <row r="26" spans="1:15" ht="26.25" customHeight="1" x14ac:dyDescent="0.2">
      <c r="A26" s="80" t="s">
        <v>215</v>
      </c>
      <c r="B26" s="44"/>
      <c r="C26" s="39" t="s">
        <v>36</v>
      </c>
      <c r="D26" s="39" t="s">
        <v>39</v>
      </c>
      <c r="E26" s="39" t="s">
        <v>86</v>
      </c>
      <c r="F26" s="45">
        <v>120</v>
      </c>
      <c r="G26" s="41">
        <f>1366.51155+612</f>
        <v>1978.5115499999999</v>
      </c>
      <c r="H26" s="41">
        <v>1366.5115499999999</v>
      </c>
      <c r="I26" s="41">
        <v>1366.5115499999999</v>
      </c>
    </row>
    <row r="27" spans="1:15" ht="25.5" x14ac:dyDescent="0.2">
      <c r="A27" s="81" t="s">
        <v>59</v>
      </c>
      <c r="B27" s="48"/>
      <c r="C27" s="49" t="s">
        <v>36</v>
      </c>
      <c r="D27" s="49" t="s">
        <v>39</v>
      </c>
      <c r="E27" s="49" t="s">
        <v>82</v>
      </c>
      <c r="F27" s="50"/>
      <c r="G27" s="118">
        <f>G28+G30</f>
        <v>10316.901679999999</v>
      </c>
      <c r="H27" s="118">
        <f>H28+H30</f>
        <v>9748.5649414979198</v>
      </c>
      <c r="I27" s="118">
        <f>I28+I30</f>
        <v>9708.1281009589202</v>
      </c>
    </row>
    <row r="28" spans="1:15" ht="25.5" x14ac:dyDescent="0.2">
      <c r="A28" s="81" t="s">
        <v>60</v>
      </c>
      <c r="B28" s="48"/>
      <c r="C28" s="51" t="s">
        <v>36</v>
      </c>
      <c r="D28" s="51" t="s">
        <v>39</v>
      </c>
      <c r="E28" s="52" t="s">
        <v>88</v>
      </c>
      <c r="F28" s="52" t="s">
        <v>15</v>
      </c>
      <c r="G28" s="119">
        <f>G29</f>
        <v>8180.3316800000002</v>
      </c>
      <c r="H28" s="119">
        <f>H29</f>
        <v>7756.9063599999999</v>
      </c>
      <c r="I28" s="119">
        <f>I29</f>
        <v>7756.9063599999999</v>
      </c>
    </row>
    <row r="29" spans="1:15" ht="25.5" x14ac:dyDescent="0.2">
      <c r="A29" s="80" t="s">
        <v>81</v>
      </c>
      <c r="B29" s="48"/>
      <c r="C29" s="53" t="s">
        <v>36</v>
      </c>
      <c r="D29" s="53" t="s">
        <v>39</v>
      </c>
      <c r="E29" s="53" t="s">
        <v>88</v>
      </c>
      <c r="F29" s="54">
        <v>120</v>
      </c>
      <c r="G29" s="41">
        <f>7861.73168+318.6</f>
        <v>8180.3316800000002</v>
      </c>
      <c r="H29" s="41">
        <v>7756.9063599999999</v>
      </c>
      <c r="I29" s="41">
        <v>7756.9063599999999</v>
      </c>
    </row>
    <row r="30" spans="1:15" ht="25.5" x14ac:dyDescent="0.2">
      <c r="A30" s="80" t="s">
        <v>213</v>
      </c>
      <c r="B30" s="48"/>
      <c r="C30" s="55" t="s">
        <v>36</v>
      </c>
      <c r="D30" s="55" t="s">
        <v>39</v>
      </c>
      <c r="E30" s="55" t="s">
        <v>83</v>
      </c>
      <c r="F30" s="56"/>
      <c r="G30" s="120">
        <f>G31+G32</f>
        <v>2136.5699999999997</v>
      </c>
      <c r="H30" s="120">
        <f>H31+H32</f>
        <v>1991.6585814979198</v>
      </c>
      <c r="I30" s="120">
        <f>I31+I32</f>
        <v>1951.22174095892</v>
      </c>
    </row>
    <row r="31" spans="1:15" ht="25.5" x14ac:dyDescent="0.2">
      <c r="A31" s="79" t="s">
        <v>79</v>
      </c>
      <c r="B31" s="48"/>
      <c r="C31" s="53" t="s">
        <v>36</v>
      </c>
      <c r="D31" s="53" t="s">
        <v>39</v>
      </c>
      <c r="E31" s="53" t="s">
        <v>83</v>
      </c>
      <c r="F31" s="53" t="s">
        <v>80</v>
      </c>
      <c r="G31" s="57">
        <f>2043.37+25.2+36+32</f>
        <v>2136.5699999999997</v>
      </c>
      <c r="H31" s="57">
        <f>([1]прил9!F31+[1]прил9!F37)/1000-0.07</f>
        <v>1991.6585814979198</v>
      </c>
      <c r="I31" s="57">
        <f>([1]прил9!G31+[1]прил9!G37)/1000</f>
        <v>1951.22174095892</v>
      </c>
    </row>
    <row r="32" spans="1:15" x14ac:dyDescent="0.2">
      <c r="A32" s="82" t="s">
        <v>78</v>
      </c>
      <c r="B32" s="48"/>
      <c r="C32" s="53" t="s">
        <v>36</v>
      </c>
      <c r="D32" s="53" t="s">
        <v>39</v>
      </c>
      <c r="E32" s="53" t="s">
        <v>83</v>
      </c>
      <c r="F32" s="53" t="s">
        <v>208</v>
      </c>
      <c r="G32" s="57"/>
      <c r="H32" s="57"/>
      <c r="I32" s="57"/>
    </row>
    <row r="33" spans="1:9" ht="15" x14ac:dyDescent="0.25">
      <c r="A33" s="84" t="s">
        <v>18</v>
      </c>
      <c r="B33" s="50"/>
      <c r="C33" s="58" t="s">
        <v>36</v>
      </c>
      <c r="D33" s="58" t="s">
        <v>40</v>
      </c>
      <c r="E33" s="59"/>
      <c r="F33" s="59"/>
      <c r="G33" s="30">
        <f t="shared" ref="G33:I34" si="1">SUM(G34)</f>
        <v>100</v>
      </c>
      <c r="H33" s="30">
        <f t="shared" si="1"/>
        <v>100</v>
      </c>
      <c r="I33" s="30">
        <f t="shared" si="1"/>
        <v>100</v>
      </c>
    </row>
    <row r="34" spans="1:9" x14ac:dyDescent="0.2">
      <c r="A34" s="81" t="s">
        <v>61</v>
      </c>
      <c r="B34" s="50"/>
      <c r="C34" s="49" t="s">
        <v>36</v>
      </c>
      <c r="D34" s="49" t="s">
        <v>40</v>
      </c>
      <c r="E34" s="50" t="s">
        <v>89</v>
      </c>
      <c r="F34" s="50"/>
      <c r="G34" s="41">
        <f t="shared" si="1"/>
        <v>100</v>
      </c>
      <c r="H34" s="41">
        <f t="shared" si="1"/>
        <v>100</v>
      </c>
      <c r="I34" s="41">
        <f t="shared" si="1"/>
        <v>100</v>
      </c>
    </row>
    <row r="35" spans="1:9" x14ac:dyDescent="0.2">
      <c r="A35" s="81" t="s">
        <v>77</v>
      </c>
      <c r="B35" s="50"/>
      <c r="C35" s="49" t="s">
        <v>36</v>
      </c>
      <c r="D35" s="49" t="s">
        <v>40</v>
      </c>
      <c r="E35" s="50" t="s">
        <v>90</v>
      </c>
      <c r="F35" s="50" t="s">
        <v>15</v>
      </c>
      <c r="G35" s="41">
        <f>SUM(G38)</f>
        <v>100</v>
      </c>
      <c r="H35" s="41">
        <f>SUM(H38)</f>
        <v>100</v>
      </c>
      <c r="I35" s="41">
        <f>SUM(I38)</f>
        <v>100</v>
      </c>
    </row>
    <row r="36" spans="1:9" x14ac:dyDescent="0.2">
      <c r="A36" s="81" t="s">
        <v>77</v>
      </c>
      <c r="B36" s="50"/>
      <c r="C36" s="49" t="s">
        <v>36</v>
      </c>
      <c r="D36" s="49" t="s">
        <v>40</v>
      </c>
      <c r="E36" s="50" t="s">
        <v>106</v>
      </c>
      <c r="F36" s="50"/>
      <c r="G36" s="41">
        <f t="shared" ref="G36:I37" si="2">G37</f>
        <v>100</v>
      </c>
      <c r="H36" s="41">
        <f t="shared" si="2"/>
        <v>100</v>
      </c>
      <c r="I36" s="41">
        <f t="shared" si="2"/>
        <v>100</v>
      </c>
    </row>
    <row r="37" spans="1:9" x14ac:dyDescent="0.2">
      <c r="A37" s="81" t="s">
        <v>62</v>
      </c>
      <c r="B37" s="50"/>
      <c r="C37" s="49" t="s">
        <v>36</v>
      </c>
      <c r="D37" s="49" t="s">
        <v>40</v>
      </c>
      <c r="E37" s="49" t="s">
        <v>91</v>
      </c>
      <c r="F37" s="49" t="s">
        <v>15</v>
      </c>
      <c r="G37" s="41">
        <f t="shared" si="2"/>
        <v>100</v>
      </c>
      <c r="H37" s="41">
        <f t="shared" si="2"/>
        <v>100</v>
      </c>
      <c r="I37" s="41">
        <f t="shared" si="2"/>
        <v>100</v>
      </c>
    </row>
    <row r="38" spans="1:9" x14ac:dyDescent="0.2">
      <c r="A38" s="81" t="s">
        <v>62</v>
      </c>
      <c r="B38" s="50"/>
      <c r="C38" s="49" t="s">
        <v>36</v>
      </c>
      <c r="D38" s="49" t="s">
        <v>40</v>
      </c>
      <c r="E38" s="49" t="s">
        <v>91</v>
      </c>
      <c r="F38" s="49" t="s">
        <v>63</v>
      </c>
      <c r="G38" s="41">
        <f>[1]прил9!C47/1000</f>
        <v>100</v>
      </c>
      <c r="H38" s="41">
        <f>[1]прил9!D47/1000</f>
        <v>100</v>
      </c>
      <c r="I38" s="41">
        <f>[1]прил9!E47/1000</f>
        <v>100</v>
      </c>
    </row>
    <row r="39" spans="1:9" x14ac:dyDescent="0.2">
      <c r="A39" s="84" t="s">
        <v>52</v>
      </c>
      <c r="B39" s="50"/>
      <c r="C39" s="95" t="s">
        <v>36</v>
      </c>
      <c r="D39" s="95" t="s">
        <v>53</v>
      </c>
      <c r="E39" s="49"/>
      <c r="F39" s="49"/>
      <c r="G39" s="41">
        <f>G40</f>
        <v>101</v>
      </c>
      <c r="H39" s="41"/>
      <c r="I39" s="41"/>
    </row>
    <row r="40" spans="1:9" x14ac:dyDescent="0.2">
      <c r="A40" s="81" t="s">
        <v>61</v>
      </c>
      <c r="B40" s="50"/>
      <c r="C40" s="49" t="s">
        <v>36</v>
      </c>
      <c r="D40" s="49" t="s">
        <v>53</v>
      </c>
      <c r="E40" s="50" t="s">
        <v>89</v>
      </c>
      <c r="F40" s="49"/>
      <c r="G40" s="41">
        <f>G41</f>
        <v>101</v>
      </c>
      <c r="H40" s="41"/>
      <c r="I40" s="41"/>
    </row>
    <row r="41" spans="1:9" x14ac:dyDescent="0.2">
      <c r="A41" s="81" t="s">
        <v>77</v>
      </c>
      <c r="B41" s="50"/>
      <c r="C41" s="49" t="s">
        <v>36</v>
      </c>
      <c r="D41" s="49" t="s">
        <v>53</v>
      </c>
      <c r="E41" s="50" t="s">
        <v>90</v>
      </c>
      <c r="F41" s="49"/>
      <c r="G41" s="41">
        <f>G42</f>
        <v>101</v>
      </c>
      <c r="H41" s="41"/>
      <c r="I41" s="41"/>
    </row>
    <row r="42" spans="1:9" x14ac:dyDescent="0.2">
      <c r="A42" s="81" t="s">
        <v>77</v>
      </c>
      <c r="B42" s="50"/>
      <c r="C42" s="49" t="s">
        <v>36</v>
      </c>
      <c r="D42" s="49" t="s">
        <v>53</v>
      </c>
      <c r="E42" s="50" t="s">
        <v>106</v>
      </c>
      <c r="F42" s="49"/>
      <c r="G42" s="41">
        <f>G43</f>
        <v>101</v>
      </c>
      <c r="H42" s="41"/>
      <c r="I42" s="41"/>
    </row>
    <row r="43" spans="1:9" x14ac:dyDescent="0.2">
      <c r="A43" s="81" t="s">
        <v>247</v>
      </c>
      <c r="B43" s="50"/>
      <c r="C43" s="49" t="s">
        <v>36</v>
      </c>
      <c r="D43" s="49" t="s">
        <v>53</v>
      </c>
      <c r="E43" s="50" t="s">
        <v>246</v>
      </c>
      <c r="F43" s="49"/>
      <c r="G43" s="41">
        <f>G44</f>
        <v>101</v>
      </c>
      <c r="H43" s="41"/>
      <c r="I43" s="41"/>
    </row>
    <row r="44" spans="1:9" ht="25.5" x14ac:dyDescent="0.2">
      <c r="A44" s="79" t="s">
        <v>79</v>
      </c>
      <c r="B44" s="50"/>
      <c r="C44" s="49" t="s">
        <v>36</v>
      </c>
      <c r="D44" s="49" t="s">
        <v>53</v>
      </c>
      <c r="E44" s="50" t="s">
        <v>246</v>
      </c>
      <c r="F44" s="49" t="s">
        <v>317</v>
      </c>
      <c r="G44" s="41">
        <v>101</v>
      </c>
      <c r="H44" s="41"/>
      <c r="I44" s="41"/>
    </row>
    <row r="45" spans="1:9" ht="15.75" customHeight="1" x14ac:dyDescent="0.25">
      <c r="A45" s="77" t="s">
        <v>23</v>
      </c>
      <c r="B45" s="40"/>
      <c r="C45" s="37" t="s">
        <v>36</v>
      </c>
      <c r="D45" s="37" t="s">
        <v>41</v>
      </c>
      <c r="E45" s="37"/>
      <c r="F45" s="37"/>
      <c r="G45" s="30">
        <f t="shared" ref="G45:I46" si="3">G46</f>
        <v>1494.6000000000001</v>
      </c>
      <c r="H45" s="30">
        <f t="shared" si="3"/>
        <v>744.87060263759997</v>
      </c>
      <c r="I45" s="30">
        <f t="shared" si="3"/>
        <v>700.95256763759994</v>
      </c>
    </row>
    <row r="46" spans="1:9" x14ac:dyDescent="0.2">
      <c r="A46" s="81" t="s">
        <v>61</v>
      </c>
      <c r="B46" s="50"/>
      <c r="C46" s="49" t="s">
        <v>36</v>
      </c>
      <c r="D46" s="49" t="s">
        <v>41</v>
      </c>
      <c r="E46" s="49" t="s">
        <v>89</v>
      </c>
      <c r="F46" s="39"/>
      <c r="G46" s="41">
        <f t="shared" si="3"/>
        <v>1494.6000000000001</v>
      </c>
      <c r="H46" s="41">
        <f t="shared" si="3"/>
        <v>744.87060263759997</v>
      </c>
      <c r="I46" s="41">
        <f t="shared" si="3"/>
        <v>700.95256763759994</v>
      </c>
    </row>
    <row r="47" spans="1:9" x14ac:dyDescent="0.2">
      <c r="A47" s="81" t="s">
        <v>77</v>
      </c>
      <c r="B47" s="50"/>
      <c r="C47" s="49" t="s">
        <v>36</v>
      </c>
      <c r="D47" s="49" t="s">
        <v>41</v>
      </c>
      <c r="E47" s="49" t="s">
        <v>90</v>
      </c>
      <c r="F47" s="39"/>
      <c r="G47" s="41">
        <f>G49+G52+G58+G60+G62+G64+G68+G70+G54+G56+G66</f>
        <v>1494.6000000000001</v>
      </c>
      <c r="H47" s="41">
        <f>H49+H52+H58+H60+H62+H64+H68+H70+H54+H56+H66</f>
        <v>744.87060263759997</v>
      </c>
      <c r="I47" s="41">
        <f>I49+I52+I58+I60+I62+I64+I68+I70+I54+I56+I66+0.03</f>
        <v>700.95256763759994</v>
      </c>
    </row>
    <row r="48" spans="1:9" x14ac:dyDescent="0.2">
      <c r="A48" s="81" t="s">
        <v>77</v>
      </c>
      <c r="B48" s="50"/>
      <c r="C48" s="49" t="s">
        <v>36</v>
      </c>
      <c r="D48" s="49" t="s">
        <v>41</v>
      </c>
      <c r="E48" s="49" t="s">
        <v>106</v>
      </c>
      <c r="F48" s="39"/>
      <c r="G48" s="41">
        <f>G47</f>
        <v>1494.6000000000001</v>
      </c>
      <c r="H48" s="41">
        <f>H47</f>
        <v>744.87060263759997</v>
      </c>
      <c r="I48" s="41">
        <f>I47</f>
        <v>700.95256763759994</v>
      </c>
    </row>
    <row r="49" spans="1:9" ht="25.5" x14ac:dyDescent="0.2">
      <c r="A49" s="81" t="s">
        <v>216</v>
      </c>
      <c r="B49" s="50"/>
      <c r="C49" s="53" t="s">
        <v>36</v>
      </c>
      <c r="D49" s="53" t="s">
        <v>41</v>
      </c>
      <c r="E49" s="53" t="s">
        <v>92</v>
      </c>
      <c r="F49" s="54"/>
      <c r="G49" s="41">
        <f>G50+G51</f>
        <v>259.5</v>
      </c>
      <c r="H49" s="41">
        <f>H50+H51</f>
        <v>102.1920026376</v>
      </c>
      <c r="I49" s="41">
        <f>I50+I51</f>
        <v>102.1920026376</v>
      </c>
    </row>
    <row r="50" spans="1:9" ht="25.5" x14ac:dyDescent="0.2">
      <c r="A50" s="79" t="s">
        <v>79</v>
      </c>
      <c r="B50" s="54"/>
      <c r="C50" s="53" t="s">
        <v>36</v>
      </c>
      <c r="D50" s="53" t="s">
        <v>41</v>
      </c>
      <c r="E50" s="53" t="s">
        <v>92</v>
      </c>
      <c r="F50" s="54">
        <v>240</v>
      </c>
      <c r="G50" s="41">
        <f>113.2+19.3+37</f>
        <v>169.5</v>
      </c>
      <c r="H50" s="41">
        <f>[1]прил9!F65/1000</f>
        <v>102.1920026376</v>
      </c>
      <c r="I50" s="41">
        <f>[1]прил9!G65/1000</f>
        <v>102.1920026376</v>
      </c>
    </row>
    <row r="51" spans="1:9" x14ac:dyDescent="0.2">
      <c r="A51" s="82" t="s">
        <v>78</v>
      </c>
      <c r="B51" s="54"/>
      <c r="C51" s="53" t="s">
        <v>36</v>
      </c>
      <c r="D51" s="53" t="s">
        <v>41</v>
      </c>
      <c r="E51" s="53" t="s">
        <v>92</v>
      </c>
      <c r="F51" s="54">
        <v>850</v>
      </c>
      <c r="G51" s="41">
        <v>90</v>
      </c>
      <c r="H51" s="41">
        <v>0</v>
      </c>
      <c r="I51" s="41">
        <v>0</v>
      </c>
    </row>
    <row r="52" spans="1:9" x14ac:dyDescent="0.2">
      <c r="A52" s="79" t="s">
        <v>50</v>
      </c>
      <c r="B52" s="40"/>
      <c r="C52" s="39" t="s">
        <v>36</v>
      </c>
      <c r="D52" s="39" t="s">
        <v>41</v>
      </c>
      <c r="E52" s="53" t="s">
        <v>93</v>
      </c>
      <c r="F52" s="54"/>
      <c r="G52" s="41">
        <f>G53</f>
        <v>346.5</v>
      </c>
      <c r="H52" s="41">
        <f>H53</f>
        <v>46.5</v>
      </c>
      <c r="I52" s="41">
        <f>I53</f>
        <v>51.555</v>
      </c>
    </row>
    <row r="53" spans="1:9" ht="25.5" x14ac:dyDescent="0.2">
      <c r="A53" s="79" t="s">
        <v>79</v>
      </c>
      <c r="B53" s="40"/>
      <c r="C53" s="39" t="s">
        <v>36</v>
      </c>
      <c r="D53" s="39" t="s">
        <v>41</v>
      </c>
      <c r="E53" s="53" t="s">
        <v>93</v>
      </c>
      <c r="F53" s="54">
        <v>240</v>
      </c>
      <c r="G53" s="41">
        <f>196.5+150</f>
        <v>346.5</v>
      </c>
      <c r="H53" s="41">
        <f>[1]прил9!F59/1000-3.5</f>
        <v>46.5</v>
      </c>
      <c r="I53" s="41">
        <f>[1]прил9!G59/1000-3.5</f>
        <v>51.555</v>
      </c>
    </row>
    <row r="54" spans="1:9" ht="17.25" customHeight="1" x14ac:dyDescent="0.2">
      <c r="A54" s="79" t="s">
        <v>217</v>
      </c>
      <c r="B54" s="61"/>
      <c r="C54" s="39" t="s">
        <v>36</v>
      </c>
      <c r="D54" s="39" t="s">
        <v>41</v>
      </c>
      <c r="E54" s="53" t="s">
        <v>94</v>
      </c>
      <c r="F54" s="54"/>
      <c r="G54" s="41">
        <f>G55</f>
        <v>166</v>
      </c>
      <c r="H54" s="41">
        <f>H55</f>
        <v>50</v>
      </c>
      <c r="I54" s="41">
        <f>I55</f>
        <v>25</v>
      </c>
    </row>
    <row r="55" spans="1:9" ht="25.5" x14ac:dyDescent="0.2">
      <c r="A55" s="79" t="s">
        <v>79</v>
      </c>
      <c r="B55" s="61"/>
      <c r="C55" s="39" t="s">
        <v>36</v>
      </c>
      <c r="D55" s="39" t="s">
        <v>41</v>
      </c>
      <c r="E55" s="53" t="s">
        <v>94</v>
      </c>
      <c r="F55" s="54">
        <v>240</v>
      </c>
      <c r="G55" s="41">
        <f>50+90+14+12</f>
        <v>166</v>
      </c>
      <c r="H55" s="41">
        <f>[1]прил9!F60/1000</f>
        <v>50</v>
      </c>
      <c r="I55" s="41">
        <f>[1]прил9!G60/1000</f>
        <v>25</v>
      </c>
    </row>
    <row r="56" spans="1:9" ht="25.5" x14ac:dyDescent="0.2">
      <c r="A56" s="79" t="s">
        <v>207</v>
      </c>
      <c r="B56" s="61"/>
      <c r="C56" s="39" t="s">
        <v>36</v>
      </c>
      <c r="D56" s="39" t="s">
        <v>41</v>
      </c>
      <c r="E56" s="53" t="s">
        <v>206</v>
      </c>
      <c r="F56" s="54"/>
      <c r="G56" s="41">
        <f>G57</f>
        <v>50</v>
      </c>
      <c r="H56" s="41">
        <f>H57</f>
        <v>50</v>
      </c>
      <c r="I56" s="41">
        <f>I57</f>
        <v>25</v>
      </c>
    </row>
    <row r="57" spans="1:9" ht="25.5" x14ac:dyDescent="0.2">
      <c r="A57" s="79" t="s">
        <v>79</v>
      </c>
      <c r="B57" s="40"/>
      <c r="C57" s="39" t="s">
        <v>36</v>
      </c>
      <c r="D57" s="39" t="s">
        <v>41</v>
      </c>
      <c r="E57" s="53" t="s">
        <v>206</v>
      </c>
      <c r="F57" s="54">
        <v>240</v>
      </c>
      <c r="G57" s="41">
        <f>[1]прил9!E61/1000</f>
        <v>50</v>
      </c>
      <c r="H57" s="41">
        <f>[1]прил9!F61/1000</f>
        <v>50</v>
      </c>
      <c r="I57" s="41">
        <f>[1]прил9!G61/1000</f>
        <v>25</v>
      </c>
    </row>
    <row r="58" spans="1:9" ht="13.5" hidden="1" customHeight="1" x14ac:dyDescent="0.2">
      <c r="A58" s="79" t="s">
        <v>218</v>
      </c>
      <c r="B58" s="40"/>
      <c r="C58" s="39" t="s">
        <v>36</v>
      </c>
      <c r="D58" s="39" t="s">
        <v>41</v>
      </c>
      <c r="E58" s="53" t="s">
        <v>95</v>
      </c>
      <c r="F58" s="54"/>
      <c r="G58" s="41">
        <f>G59</f>
        <v>0</v>
      </c>
      <c r="H58" s="41">
        <f>H59</f>
        <v>0</v>
      </c>
      <c r="I58" s="41">
        <f>I59</f>
        <v>0</v>
      </c>
    </row>
    <row r="59" spans="1:9" ht="30" hidden="1" customHeight="1" x14ac:dyDescent="0.2">
      <c r="A59" s="79" t="s">
        <v>79</v>
      </c>
      <c r="B59" s="40"/>
      <c r="C59" s="39" t="s">
        <v>36</v>
      </c>
      <c r="D59" s="39" t="s">
        <v>41</v>
      </c>
      <c r="E59" s="53" t="s">
        <v>95</v>
      </c>
      <c r="F59" s="54">
        <v>240</v>
      </c>
      <c r="G59" s="41"/>
      <c r="H59" s="41"/>
      <c r="I59" s="41"/>
    </row>
    <row r="60" spans="1:9" ht="27.6" customHeight="1" x14ac:dyDescent="0.2">
      <c r="A60" s="79" t="s">
        <v>64</v>
      </c>
      <c r="B60" s="40"/>
      <c r="C60" s="39" t="s">
        <v>36</v>
      </c>
      <c r="D60" s="39" t="s">
        <v>41</v>
      </c>
      <c r="E60" s="53" t="s">
        <v>96</v>
      </c>
      <c r="F60" s="54"/>
      <c r="G60" s="41">
        <f>G61</f>
        <v>7</v>
      </c>
      <c r="H60" s="41">
        <f>H61</f>
        <v>7.1609999999999996</v>
      </c>
      <c r="I60" s="41">
        <f>I61</f>
        <v>7.3600249999999985</v>
      </c>
    </row>
    <row r="61" spans="1:9" x14ac:dyDescent="0.2">
      <c r="A61" s="82" t="s">
        <v>78</v>
      </c>
      <c r="B61" s="40"/>
      <c r="C61" s="39" t="s">
        <v>36</v>
      </c>
      <c r="D61" s="39" t="s">
        <v>41</v>
      </c>
      <c r="E61" s="53" t="s">
        <v>96</v>
      </c>
      <c r="F61" s="54">
        <v>850</v>
      </c>
      <c r="G61" s="41">
        <f>[1]прил9!E63/1000</f>
        <v>7</v>
      </c>
      <c r="H61" s="41">
        <f>[1]прил9!F63/1000</f>
        <v>7.1609999999999996</v>
      </c>
      <c r="I61" s="41">
        <f>[1]прил9!G63/1000+0.02</f>
        <v>7.3600249999999985</v>
      </c>
    </row>
    <row r="62" spans="1:9" ht="25.5" x14ac:dyDescent="0.2">
      <c r="A62" s="79" t="s">
        <v>65</v>
      </c>
      <c r="B62" s="40"/>
      <c r="C62" s="39" t="s">
        <v>36</v>
      </c>
      <c r="D62" s="39" t="s">
        <v>41</v>
      </c>
      <c r="E62" s="53" t="s">
        <v>97</v>
      </c>
      <c r="F62" s="54"/>
      <c r="G62" s="41">
        <f>G63</f>
        <v>280.2</v>
      </c>
      <c r="H62" s="41">
        <f>H63</f>
        <v>230.91759999999999</v>
      </c>
      <c r="I62" s="41">
        <f>I63</f>
        <v>231.71554</v>
      </c>
    </row>
    <row r="63" spans="1:9" ht="25.5" x14ac:dyDescent="0.2">
      <c r="A63" s="79" t="s">
        <v>79</v>
      </c>
      <c r="B63" s="40"/>
      <c r="C63" s="39" t="s">
        <v>36</v>
      </c>
      <c r="D63" s="39" t="s">
        <v>41</v>
      </c>
      <c r="E63" s="53" t="s">
        <v>97</v>
      </c>
      <c r="F63" s="54">
        <v>240</v>
      </c>
      <c r="G63" s="41">
        <f>[1]прил9!E64/1000</f>
        <v>280.2</v>
      </c>
      <c r="H63" s="41">
        <f>[1]прил9!F64/1000</f>
        <v>230.91759999999999</v>
      </c>
      <c r="I63" s="41">
        <f>[1]прил9!G64/1000</f>
        <v>231.71554</v>
      </c>
    </row>
    <row r="64" spans="1:9" ht="51" x14ac:dyDescent="0.2">
      <c r="A64" s="82" t="s">
        <v>219</v>
      </c>
      <c r="B64" s="40"/>
      <c r="C64" s="39" t="s">
        <v>36</v>
      </c>
      <c r="D64" s="39" t="s">
        <v>41</v>
      </c>
      <c r="E64" s="53" t="s">
        <v>100</v>
      </c>
      <c r="F64" s="54"/>
      <c r="G64" s="41">
        <f>G65</f>
        <v>25.5</v>
      </c>
      <c r="H64" s="41">
        <f>H65</f>
        <v>25.5</v>
      </c>
      <c r="I64" s="41">
        <f>I65</f>
        <v>25.5</v>
      </c>
    </row>
    <row r="65" spans="1:9" x14ac:dyDescent="0.2">
      <c r="A65" s="79" t="s">
        <v>56</v>
      </c>
      <c r="B65" s="40"/>
      <c r="C65" s="39" t="s">
        <v>36</v>
      </c>
      <c r="D65" s="39" t="s">
        <v>41</v>
      </c>
      <c r="E65" s="53" t="s">
        <v>100</v>
      </c>
      <c r="F65" s="54">
        <v>540</v>
      </c>
      <c r="G65" s="41">
        <f>[1]прил9!E57/1000</f>
        <v>25.5</v>
      </c>
      <c r="H65" s="41">
        <f>[1]прил9!F57/1000</f>
        <v>25.5</v>
      </c>
      <c r="I65" s="41">
        <f>[1]прил9!G57/1000</f>
        <v>25.5</v>
      </c>
    </row>
    <row r="66" spans="1:9" x14ac:dyDescent="0.2">
      <c r="A66" s="79" t="s">
        <v>277</v>
      </c>
      <c r="B66" s="40"/>
      <c r="C66" s="39" t="s">
        <v>36</v>
      </c>
      <c r="D66" s="39" t="s">
        <v>41</v>
      </c>
      <c r="E66" s="53" t="s">
        <v>278</v>
      </c>
      <c r="F66" s="54"/>
      <c r="G66" s="41">
        <f>G67</f>
        <v>209.9</v>
      </c>
      <c r="H66" s="41">
        <f>H67</f>
        <v>202.6</v>
      </c>
      <c r="I66" s="41">
        <f>I67</f>
        <v>202.6</v>
      </c>
    </row>
    <row r="67" spans="1:9" x14ac:dyDescent="0.2">
      <c r="A67" s="79" t="s">
        <v>56</v>
      </c>
      <c r="B67" s="40"/>
      <c r="C67" s="39" t="s">
        <v>36</v>
      </c>
      <c r="D67" s="39" t="s">
        <v>41</v>
      </c>
      <c r="E67" s="53" t="s">
        <v>278</v>
      </c>
      <c r="F67" s="54">
        <v>540</v>
      </c>
      <c r="G67" s="41">
        <f>202.6+7.3</f>
        <v>209.9</v>
      </c>
      <c r="H67" s="41">
        <f>[1]прил9!F58/1000</f>
        <v>202.6</v>
      </c>
      <c r="I67" s="41">
        <f>[1]прил9!G58/1000</f>
        <v>202.6</v>
      </c>
    </row>
    <row r="68" spans="1:9" x14ac:dyDescent="0.2">
      <c r="A68" s="79" t="s">
        <v>67</v>
      </c>
      <c r="B68" s="40"/>
      <c r="C68" s="39" t="s">
        <v>36</v>
      </c>
      <c r="D68" s="39" t="s">
        <v>41</v>
      </c>
      <c r="E68" s="53" t="s">
        <v>99</v>
      </c>
      <c r="F68" s="54"/>
      <c r="G68" s="41">
        <f>G69</f>
        <v>150</v>
      </c>
      <c r="H68" s="41">
        <f>H69</f>
        <v>20</v>
      </c>
      <c r="I68" s="41">
        <f>I69</f>
        <v>20</v>
      </c>
    </row>
    <row r="69" spans="1:9" ht="25.5" x14ac:dyDescent="0.2">
      <c r="A69" s="79" t="s">
        <v>79</v>
      </c>
      <c r="B69" s="40"/>
      <c r="C69" s="39" t="s">
        <v>36</v>
      </c>
      <c r="D69" s="39" t="s">
        <v>41</v>
      </c>
      <c r="E69" s="53" t="s">
        <v>99</v>
      </c>
      <c r="F69" s="54">
        <v>240</v>
      </c>
      <c r="G69" s="41">
        <f>[1]прил9!E70/1000</f>
        <v>150</v>
      </c>
      <c r="H69" s="41">
        <f>[1]прил9!F70/1000</f>
        <v>20</v>
      </c>
      <c r="I69" s="41">
        <f>[1]прил9!G70/1000</f>
        <v>20</v>
      </c>
    </row>
    <row r="70" spans="1:9" ht="25.5" x14ac:dyDescent="0.2">
      <c r="A70" s="79" t="s">
        <v>66</v>
      </c>
      <c r="B70" s="40"/>
      <c r="C70" s="39" t="s">
        <v>36</v>
      </c>
      <c r="D70" s="39" t="s">
        <v>41</v>
      </c>
      <c r="E70" s="53" t="s">
        <v>98</v>
      </c>
      <c r="F70" s="54"/>
      <c r="G70" s="41">
        <f>G71</f>
        <v>0</v>
      </c>
      <c r="H70" s="41">
        <f>H71</f>
        <v>10</v>
      </c>
      <c r="I70" s="41">
        <f>I71</f>
        <v>10</v>
      </c>
    </row>
    <row r="71" spans="1:9" ht="25.5" x14ac:dyDescent="0.2">
      <c r="A71" s="79" t="s">
        <v>79</v>
      </c>
      <c r="B71" s="40"/>
      <c r="C71" s="39" t="s">
        <v>36</v>
      </c>
      <c r="D71" s="39" t="s">
        <v>41</v>
      </c>
      <c r="E71" s="53" t="s">
        <v>98</v>
      </c>
      <c r="F71" s="54">
        <v>240</v>
      </c>
      <c r="G71" s="41">
        <v>0</v>
      </c>
      <c r="H71" s="41">
        <f>[1]прил9!F71/1000</f>
        <v>10</v>
      </c>
      <c r="I71" s="41">
        <f>[1]прил9!G71/1000</f>
        <v>10</v>
      </c>
    </row>
    <row r="72" spans="1:9" hidden="1" x14ac:dyDescent="0.2">
      <c r="A72" s="77" t="s">
        <v>13</v>
      </c>
      <c r="B72" s="32">
        <v>911</v>
      </c>
      <c r="C72" s="63" t="s">
        <v>42</v>
      </c>
      <c r="D72" s="63" t="s">
        <v>37</v>
      </c>
      <c r="E72" s="63"/>
      <c r="F72" s="63"/>
      <c r="G72" s="64">
        <f t="shared" ref="G72:I75" si="4">SUM(G73)</f>
        <v>0</v>
      </c>
      <c r="H72" s="64">
        <f t="shared" si="4"/>
        <v>0</v>
      </c>
      <c r="I72" s="64">
        <f t="shared" si="4"/>
        <v>0</v>
      </c>
    </row>
    <row r="73" spans="1:9" hidden="1" x14ac:dyDescent="0.2">
      <c r="A73" s="79" t="s">
        <v>19</v>
      </c>
      <c r="B73" s="65"/>
      <c r="C73" s="39" t="s">
        <v>42</v>
      </c>
      <c r="D73" s="39" t="s">
        <v>38</v>
      </c>
      <c r="E73" s="39"/>
      <c r="F73" s="39"/>
      <c r="G73" s="41">
        <f t="shared" si="4"/>
        <v>0</v>
      </c>
      <c r="H73" s="41">
        <f t="shared" si="4"/>
        <v>0</v>
      </c>
      <c r="I73" s="41">
        <f t="shared" si="4"/>
        <v>0</v>
      </c>
    </row>
    <row r="74" spans="1:9" hidden="1" x14ac:dyDescent="0.2">
      <c r="A74" s="81" t="s">
        <v>61</v>
      </c>
      <c r="B74" s="50"/>
      <c r="C74" s="39" t="s">
        <v>42</v>
      </c>
      <c r="D74" s="39" t="s">
        <v>38</v>
      </c>
      <c r="E74" s="50" t="s">
        <v>89</v>
      </c>
      <c r="F74" s="39"/>
      <c r="G74" s="41">
        <f t="shared" si="4"/>
        <v>0</v>
      </c>
      <c r="H74" s="41">
        <f t="shared" si="4"/>
        <v>0</v>
      </c>
      <c r="I74" s="41">
        <f t="shared" si="4"/>
        <v>0</v>
      </c>
    </row>
    <row r="75" spans="1:9" hidden="1" x14ac:dyDescent="0.2">
      <c r="A75" s="81" t="s">
        <v>77</v>
      </c>
      <c r="B75" s="44"/>
      <c r="C75" s="39" t="s">
        <v>42</v>
      </c>
      <c r="D75" s="39" t="s">
        <v>38</v>
      </c>
      <c r="E75" s="50" t="s">
        <v>90</v>
      </c>
      <c r="F75" s="39"/>
      <c r="G75" s="41">
        <f t="shared" si="4"/>
        <v>0</v>
      </c>
      <c r="H75" s="41">
        <f t="shared" si="4"/>
        <v>0</v>
      </c>
      <c r="I75" s="41">
        <f t="shared" si="4"/>
        <v>0</v>
      </c>
    </row>
    <row r="76" spans="1:9" ht="29.1" hidden="1" customHeight="1" x14ac:dyDescent="0.2">
      <c r="A76" s="79" t="s">
        <v>33</v>
      </c>
      <c r="B76" s="66"/>
      <c r="C76" s="39" t="s">
        <v>42</v>
      </c>
      <c r="D76" s="39" t="s">
        <v>38</v>
      </c>
      <c r="E76" s="54" t="s">
        <v>101</v>
      </c>
      <c r="F76" s="67"/>
      <c r="G76" s="41">
        <f>G77</f>
        <v>0</v>
      </c>
      <c r="H76" s="41">
        <f>H77</f>
        <v>0</v>
      </c>
      <c r="I76" s="41">
        <f>I77</f>
        <v>0</v>
      </c>
    </row>
    <row r="77" spans="1:9" ht="15" hidden="1" customHeight="1" x14ac:dyDescent="0.2">
      <c r="A77" s="80" t="s">
        <v>81</v>
      </c>
      <c r="B77" s="66"/>
      <c r="C77" s="39" t="s">
        <v>42</v>
      </c>
      <c r="D77" s="39" t="s">
        <v>38</v>
      </c>
      <c r="E77" s="50" t="s">
        <v>101</v>
      </c>
      <c r="F77" s="54">
        <v>120</v>
      </c>
      <c r="G77" s="41"/>
      <c r="H77" s="41"/>
      <c r="I77" s="41"/>
    </row>
    <row r="78" spans="1:9" ht="25.5" hidden="1" x14ac:dyDescent="0.2">
      <c r="A78" s="79" t="s">
        <v>79</v>
      </c>
      <c r="B78" s="66"/>
      <c r="C78" s="39" t="s">
        <v>42</v>
      </c>
      <c r="D78" s="39" t="s">
        <v>38</v>
      </c>
      <c r="E78" s="50" t="s">
        <v>101</v>
      </c>
      <c r="F78" s="54">
        <v>240</v>
      </c>
      <c r="G78" s="41"/>
      <c r="H78" s="41"/>
      <c r="I78" s="41"/>
    </row>
    <row r="79" spans="1:9" x14ac:dyDescent="0.2">
      <c r="A79" s="77" t="s">
        <v>13</v>
      </c>
      <c r="B79" s="32">
        <v>911</v>
      </c>
      <c r="C79" s="63" t="s">
        <v>42</v>
      </c>
      <c r="D79" s="63" t="s">
        <v>37</v>
      </c>
      <c r="E79" s="63"/>
      <c r="F79" s="63"/>
      <c r="G79" s="64">
        <f t="shared" ref="G79:H81" si="5">SUM(G80)</f>
        <v>267.2</v>
      </c>
      <c r="H79" s="64">
        <f t="shared" si="5"/>
        <v>291.49964</v>
      </c>
      <c r="I79" s="72"/>
    </row>
    <row r="80" spans="1:9" x14ac:dyDescent="0.2">
      <c r="A80" s="79" t="s">
        <v>19</v>
      </c>
      <c r="B80" s="109"/>
      <c r="C80" s="42" t="s">
        <v>42</v>
      </c>
      <c r="D80" s="42" t="s">
        <v>38</v>
      </c>
      <c r="E80" s="42"/>
      <c r="F80" s="42"/>
      <c r="G80" s="72">
        <f t="shared" si="5"/>
        <v>267.2</v>
      </c>
      <c r="H80" s="72">
        <f t="shared" si="5"/>
        <v>291.49964</v>
      </c>
      <c r="I80" s="72"/>
    </row>
    <row r="81" spans="1:9" x14ac:dyDescent="0.2">
      <c r="A81" s="81" t="s">
        <v>61</v>
      </c>
      <c r="B81" s="50"/>
      <c r="C81" s="42" t="s">
        <v>42</v>
      </c>
      <c r="D81" s="42" t="s">
        <v>38</v>
      </c>
      <c r="E81" s="50" t="s">
        <v>89</v>
      </c>
      <c r="F81" s="42"/>
      <c r="G81" s="72">
        <f t="shared" si="5"/>
        <v>267.2</v>
      </c>
      <c r="H81" s="72">
        <f t="shared" si="5"/>
        <v>291.49964</v>
      </c>
      <c r="I81" s="72"/>
    </row>
    <row r="82" spans="1:9" x14ac:dyDescent="0.2">
      <c r="A82" s="81" t="s">
        <v>77</v>
      </c>
      <c r="B82" s="38"/>
      <c r="C82" s="42" t="s">
        <v>42</v>
      </c>
      <c r="D82" s="42" t="s">
        <v>38</v>
      </c>
      <c r="E82" s="50" t="s">
        <v>90</v>
      </c>
      <c r="F82" s="42"/>
      <c r="G82" s="72">
        <f>SUM(G83)+G85</f>
        <v>267.2</v>
      </c>
      <c r="H82" s="72">
        <f>SUM(H83)+H85</f>
        <v>291.49964</v>
      </c>
      <c r="I82" s="72"/>
    </row>
    <row r="83" spans="1:9" ht="25.5" x14ac:dyDescent="0.2">
      <c r="A83" s="79" t="s">
        <v>33</v>
      </c>
      <c r="B83" s="66"/>
      <c r="C83" s="42" t="s">
        <v>42</v>
      </c>
      <c r="D83" s="42" t="s">
        <v>38</v>
      </c>
      <c r="E83" s="54" t="s">
        <v>101</v>
      </c>
      <c r="F83" s="67"/>
      <c r="G83" s="72">
        <f>G84</f>
        <v>254.39999999999998</v>
      </c>
      <c r="H83" s="72">
        <f>H84</f>
        <v>264.85264000000001</v>
      </c>
      <c r="I83" s="72"/>
    </row>
    <row r="84" spans="1:9" ht="25.5" x14ac:dyDescent="0.2">
      <c r="A84" s="80" t="s">
        <v>81</v>
      </c>
      <c r="B84" s="66"/>
      <c r="C84" s="42" t="s">
        <v>42</v>
      </c>
      <c r="D84" s="42" t="s">
        <v>38</v>
      </c>
      <c r="E84" s="50" t="s">
        <v>101</v>
      </c>
      <c r="F84" s="54">
        <v>120</v>
      </c>
      <c r="G84" s="72">
        <f>264.9-10.5</f>
        <v>254.39999999999998</v>
      </c>
      <c r="H84" s="72">
        <v>264.85264000000001</v>
      </c>
      <c r="I84" s="72"/>
    </row>
    <row r="85" spans="1:9" ht="25.5" x14ac:dyDescent="0.2">
      <c r="A85" s="79" t="s">
        <v>79</v>
      </c>
      <c r="B85" s="66"/>
      <c r="C85" s="42" t="s">
        <v>42</v>
      </c>
      <c r="D85" s="42" t="s">
        <v>38</v>
      </c>
      <c r="E85" s="50" t="s">
        <v>101</v>
      </c>
      <c r="F85" s="54">
        <v>240</v>
      </c>
      <c r="G85" s="72">
        <f>16.5-3.7</f>
        <v>12.8</v>
      </c>
      <c r="H85" s="72">
        <v>26.646999999999998</v>
      </c>
      <c r="I85" s="72"/>
    </row>
    <row r="86" spans="1:9" ht="29.25" x14ac:dyDescent="0.25">
      <c r="A86" s="78" t="s">
        <v>32</v>
      </c>
      <c r="B86" s="32">
        <v>911</v>
      </c>
      <c r="C86" s="37" t="s">
        <v>38</v>
      </c>
      <c r="D86" s="37" t="s">
        <v>37</v>
      </c>
      <c r="E86" s="37"/>
      <c r="F86" s="37"/>
      <c r="G86" s="30">
        <f>G87+G103</f>
        <v>985.30400000000009</v>
      </c>
      <c r="H86" s="30">
        <f>H87+H103</f>
        <v>78.881691999999987</v>
      </c>
      <c r="I86" s="30">
        <f>I87+I103</f>
        <v>80.191234299999991</v>
      </c>
    </row>
    <row r="87" spans="1:9" ht="25.5" customHeight="1" x14ac:dyDescent="0.2">
      <c r="A87" s="77" t="s">
        <v>31</v>
      </c>
      <c r="B87" s="44"/>
      <c r="C87" s="39" t="s">
        <v>38</v>
      </c>
      <c r="D87" s="39" t="s">
        <v>43</v>
      </c>
      <c r="E87" s="39"/>
      <c r="F87" s="39"/>
      <c r="G87" s="41">
        <f>G88+G98+G93</f>
        <v>981.80400000000009</v>
      </c>
      <c r="H87" s="41">
        <f>H88+H98</f>
        <v>75.381691999999987</v>
      </c>
      <c r="I87" s="41">
        <f>I88+I98</f>
        <v>76.691234299999991</v>
      </c>
    </row>
    <row r="88" spans="1:9" ht="38.25" x14ac:dyDescent="0.2">
      <c r="A88" s="81" t="s">
        <v>102</v>
      </c>
      <c r="B88" s="50"/>
      <c r="C88" s="39" t="s">
        <v>38</v>
      </c>
      <c r="D88" s="39" t="s">
        <v>43</v>
      </c>
      <c r="E88" s="54" t="s">
        <v>103</v>
      </c>
      <c r="F88" s="39"/>
      <c r="G88" s="41">
        <f t="shared" ref="G88:I89" si="6">G89</f>
        <v>84.204000000000008</v>
      </c>
      <c r="H88" s="41">
        <f t="shared" si="6"/>
        <v>75.381691999999987</v>
      </c>
      <c r="I88" s="41">
        <f t="shared" si="6"/>
        <v>76.691234299999991</v>
      </c>
    </row>
    <row r="89" spans="1:9" ht="30" customHeight="1" x14ac:dyDescent="0.2">
      <c r="A89" s="81" t="s">
        <v>220</v>
      </c>
      <c r="B89" s="50"/>
      <c r="C89" s="39" t="s">
        <v>38</v>
      </c>
      <c r="D89" s="39" t="s">
        <v>43</v>
      </c>
      <c r="E89" s="54" t="s">
        <v>104</v>
      </c>
      <c r="F89" s="39"/>
      <c r="G89" s="41">
        <f t="shared" si="6"/>
        <v>84.204000000000008</v>
      </c>
      <c r="H89" s="41">
        <f t="shared" si="6"/>
        <v>75.381691999999987</v>
      </c>
      <c r="I89" s="41">
        <f t="shared" si="6"/>
        <v>76.691234299999991</v>
      </c>
    </row>
    <row r="90" spans="1:9" ht="51" x14ac:dyDescent="0.2">
      <c r="A90" s="81" t="s">
        <v>196</v>
      </c>
      <c r="B90" s="44"/>
      <c r="C90" s="39" t="s">
        <v>38</v>
      </c>
      <c r="D90" s="39" t="s">
        <v>43</v>
      </c>
      <c r="E90" s="54" t="s">
        <v>105</v>
      </c>
      <c r="F90" s="39"/>
      <c r="G90" s="41">
        <f>SUM(G92)</f>
        <v>84.204000000000008</v>
      </c>
      <c r="H90" s="41">
        <f>SUM(H92)</f>
        <v>75.381691999999987</v>
      </c>
      <c r="I90" s="41">
        <f>SUM(I92)</f>
        <v>76.691234299999991</v>
      </c>
    </row>
    <row r="91" spans="1:9" x14ac:dyDescent="0.2">
      <c r="A91" s="81" t="s">
        <v>172</v>
      </c>
      <c r="B91" s="44"/>
      <c r="C91" s="39" t="s">
        <v>38</v>
      </c>
      <c r="D91" s="39" t="s">
        <v>43</v>
      </c>
      <c r="E91" s="54" t="s">
        <v>141</v>
      </c>
      <c r="F91" s="39"/>
      <c r="G91" s="41">
        <f>G92</f>
        <v>84.204000000000008</v>
      </c>
      <c r="H91" s="41">
        <f>H92</f>
        <v>75.381691999999987</v>
      </c>
      <c r="I91" s="41">
        <f>I92</f>
        <v>76.691234299999991</v>
      </c>
    </row>
    <row r="92" spans="1:9" ht="25.5" x14ac:dyDescent="0.2">
      <c r="A92" s="79" t="s">
        <v>79</v>
      </c>
      <c r="B92" s="44"/>
      <c r="C92" s="39" t="s">
        <v>38</v>
      </c>
      <c r="D92" s="39" t="s">
        <v>43</v>
      </c>
      <c r="E92" s="54" t="s">
        <v>141</v>
      </c>
      <c r="F92" s="43" t="s">
        <v>80</v>
      </c>
      <c r="G92" s="41">
        <f>[1]прил9!E73/1000</f>
        <v>84.204000000000008</v>
      </c>
      <c r="H92" s="41">
        <f>[1]прил9!F73/1000</f>
        <v>75.381691999999987</v>
      </c>
      <c r="I92" s="41">
        <f>[1]прил9!G73/1000</f>
        <v>76.691234299999991</v>
      </c>
    </row>
    <row r="93" spans="1:9" x14ac:dyDescent="0.2">
      <c r="A93" s="81" t="s">
        <v>61</v>
      </c>
      <c r="B93" s="50"/>
      <c r="C93" s="39" t="s">
        <v>38</v>
      </c>
      <c r="D93" s="39" t="s">
        <v>43</v>
      </c>
      <c r="E93" s="49" t="s">
        <v>89</v>
      </c>
      <c r="F93" s="43"/>
      <c r="G93" s="41">
        <f>G94</f>
        <v>50</v>
      </c>
      <c r="H93" s="41"/>
      <c r="I93" s="41"/>
    </row>
    <row r="94" spans="1:9" x14ac:dyDescent="0.2">
      <c r="A94" s="81" t="s">
        <v>77</v>
      </c>
      <c r="B94" s="50"/>
      <c r="C94" s="39" t="s">
        <v>38</v>
      </c>
      <c r="D94" s="39" t="s">
        <v>43</v>
      </c>
      <c r="E94" s="49" t="s">
        <v>90</v>
      </c>
      <c r="F94" s="43"/>
      <c r="G94" s="41">
        <f>G95</f>
        <v>50</v>
      </c>
      <c r="H94" s="41"/>
      <c r="I94" s="41"/>
    </row>
    <row r="95" spans="1:9" x14ac:dyDescent="0.2">
      <c r="A95" s="81" t="s">
        <v>77</v>
      </c>
      <c r="B95" s="50"/>
      <c r="C95" s="39" t="s">
        <v>38</v>
      </c>
      <c r="D95" s="39" t="s">
        <v>43</v>
      </c>
      <c r="E95" s="49" t="s">
        <v>106</v>
      </c>
      <c r="F95" s="43"/>
      <c r="G95" s="41">
        <f>G96</f>
        <v>50</v>
      </c>
      <c r="H95" s="41"/>
      <c r="I95" s="41"/>
    </row>
    <row r="96" spans="1:9" x14ac:dyDescent="0.2">
      <c r="A96" s="81" t="s">
        <v>172</v>
      </c>
      <c r="B96" s="44"/>
      <c r="C96" s="39" t="s">
        <v>38</v>
      </c>
      <c r="D96" s="39" t="s">
        <v>43</v>
      </c>
      <c r="E96" s="54" t="s">
        <v>302</v>
      </c>
      <c r="F96" s="43"/>
      <c r="G96" s="41">
        <f>G97</f>
        <v>50</v>
      </c>
      <c r="H96" s="41"/>
      <c r="I96" s="41"/>
    </row>
    <row r="97" spans="1:9" ht="25.5" x14ac:dyDescent="0.2">
      <c r="A97" s="79" t="s">
        <v>79</v>
      </c>
      <c r="B97" s="44"/>
      <c r="C97" s="39" t="s">
        <v>38</v>
      </c>
      <c r="D97" s="39" t="s">
        <v>43</v>
      </c>
      <c r="E97" s="54" t="s">
        <v>302</v>
      </c>
      <c r="F97" s="43" t="s">
        <v>80</v>
      </c>
      <c r="G97" s="41">
        <v>50</v>
      </c>
      <c r="H97" s="41"/>
      <c r="I97" s="41"/>
    </row>
    <row r="98" spans="1:9" ht="38.25" x14ac:dyDescent="0.2">
      <c r="A98" s="77" t="s">
        <v>237</v>
      </c>
      <c r="B98" s="44"/>
      <c r="C98" s="39" t="s">
        <v>38</v>
      </c>
      <c r="D98" s="39" t="s">
        <v>43</v>
      </c>
      <c r="E98" s="53" t="s">
        <v>257</v>
      </c>
      <c r="F98" s="43"/>
      <c r="G98" s="41">
        <f>G99</f>
        <v>847.6</v>
      </c>
      <c r="H98" s="41"/>
      <c r="I98" s="41"/>
    </row>
    <row r="99" spans="1:9" ht="38.25" x14ac:dyDescent="0.2">
      <c r="A99" s="79" t="s">
        <v>242</v>
      </c>
      <c r="B99" s="44"/>
      <c r="C99" s="39" t="s">
        <v>38</v>
      </c>
      <c r="D99" s="39" t="s">
        <v>43</v>
      </c>
      <c r="E99" s="53" t="s">
        <v>238</v>
      </c>
      <c r="F99" s="43"/>
      <c r="G99" s="41">
        <f>G100</f>
        <v>847.6</v>
      </c>
      <c r="H99" s="41"/>
      <c r="I99" s="41"/>
    </row>
    <row r="100" spans="1:9" ht="38.25" x14ac:dyDescent="0.2">
      <c r="A100" s="79" t="s">
        <v>242</v>
      </c>
      <c r="B100" s="44"/>
      <c r="C100" s="39" t="s">
        <v>38</v>
      </c>
      <c r="D100" s="39" t="s">
        <v>43</v>
      </c>
      <c r="E100" s="53" t="s">
        <v>239</v>
      </c>
      <c r="F100" s="43"/>
      <c r="G100" s="41">
        <f>G101</f>
        <v>847.6</v>
      </c>
      <c r="H100" s="41"/>
      <c r="I100" s="41"/>
    </row>
    <row r="101" spans="1:9" ht="76.5" x14ac:dyDescent="0.2">
      <c r="A101" s="79" t="s">
        <v>276</v>
      </c>
      <c r="B101" s="44"/>
      <c r="C101" s="39" t="s">
        <v>38</v>
      </c>
      <c r="D101" s="39" t="s">
        <v>43</v>
      </c>
      <c r="E101" s="54" t="s">
        <v>279</v>
      </c>
      <c r="F101" s="43"/>
      <c r="G101" s="41">
        <f>G102</f>
        <v>847.6</v>
      </c>
      <c r="H101" s="41">
        <f>H102</f>
        <v>0</v>
      </c>
      <c r="I101" s="41">
        <f>I102</f>
        <v>0</v>
      </c>
    </row>
    <row r="102" spans="1:9" ht="25.5" x14ac:dyDescent="0.2">
      <c r="A102" s="79" t="s">
        <v>79</v>
      </c>
      <c r="B102" s="44"/>
      <c r="C102" s="39" t="s">
        <v>38</v>
      </c>
      <c r="D102" s="39" t="s">
        <v>43</v>
      </c>
      <c r="E102" s="54" t="s">
        <v>279</v>
      </c>
      <c r="F102" s="43" t="s">
        <v>80</v>
      </c>
      <c r="G102" s="41">
        <f>84.2+763.4</f>
        <v>847.6</v>
      </c>
      <c r="H102" s="41"/>
      <c r="I102" s="41"/>
    </row>
    <row r="103" spans="1:9" ht="25.5" x14ac:dyDescent="0.2">
      <c r="A103" s="77" t="s">
        <v>284</v>
      </c>
      <c r="B103" s="92"/>
      <c r="C103" s="124" t="s">
        <v>38</v>
      </c>
      <c r="D103" s="75">
        <v>14</v>
      </c>
      <c r="E103" s="92"/>
      <c r="F103" s="92"/>
      <c r="G103" s="92">
        <f>G104</f>
        <v>3.5</v>
      </c>
      <c r="H103" s="92">
        <f t="shared" ref="H103:I107" si="7">H104</f>
        <v>3.5</v>
      </c>
      <c r="I103" s="92">
        <f t="shared" si="7"/>
        <v>3.5</v>
      </c>
    </row>
    <row r="104" spans="1:9" x14ac:dyDescent="0.2">
      <c r="A104" s="79" t="s">
        <v>61</v>
      </c>
      <c r="B104" s="92"/>
      <c r="C104" s="124" t="s">
        <v>38</v>
      </c>
      <c r="D104" s="75">
        <v>14</v>
      </c>
      <c r="E104" s="92" t="s">
        <v>89</v>
      </c>
      <c r="F104" s="92"/>
      <c r="G104" s="92">
        <f>G105</f>
        <v>3.5</v>
      </c>
      <c r="H104" s="92">
        <f t="shared" si="7"/>
        <v>3.5</v>
      </c>
      <c r="I104" s="92">
        <f t="shared" si="7"/>
        <v>3.5</v>
      </c>
    </row>
    <row r="105" spans="1:9" x14ac:dyDescent="0.2">
      <c r="A105" s="79" t="s">
        <v>77</v>
      </c>
      <c r="B105" s="92"/>
      <c r="C105" s="124" t="s">
        <v>38</v>
      </c>
      <c r="D105" s="75">
        <v>14</v>
      </c>
      <c r="E105" s="92" t="s">
        <v>90</v>
      </c>
      <c r="F105" s="92"/>
      <c r="G105" s="92">
        <f>G106</f>
        <v>3.5</v>
      </c>
      <c r="H105" s="92">
        <f t="shared" si="7"/>
        <v>3.5</v>
      </c>
      <c r="I105" s="92">
        <f t="shared" si="7"/>
        <v>3.5</v>
      </c>
    </row>
    <row r="106" spans="1:9" x14ac:dyDescent="0.2">
      <c r="A106" s="79" t="s">
        <v>77</v>
      </c>
      <c r="B106" s="92"/>
      <c r="C106" s="124" t="s">
        <v>38</v>
      </c>
      <c r="D106" s="75">
        <v>14</v>
      </c>
      <c r="E106" s="92" t="s">
        <v>106</v>
      </c>
      <c r="F106" s="92"/>
      <c r="G106" s="92">
        <f>G107</f>
        <v>3.5</v>
      </c>
      <c r="H106" s="92">
        <f t="shared" si="7"/>
        <v>3.5</v>
      </c>
      <c r="I106" s="92">
        <f t="shared" si="7"/>
        <v>3.5</v>
      </c>
    </row>
    <row r="107" spans="1:9" ht="38.25" x14ac:dyDescent="0.2">
      <c r="A107" s="79" t="s">
        <v>285</v>
      </c>
      <c r="B107" s="92"/>
      <c r="C107" s="124" t="s">
        <v>38</v>
      </c>
      <c r="D107" s="75">
        <v>14</v>
      </c>
      <c r="E107" s="92" t="s">
        <v>286</v>
      </c>
      <c r="F107" s="92"/>
      <c r="G107" s="92">
        <f>G108</f>
        <v>3.5</v>
      </c>
      <c r="H107" s="92">
        <f t="shared" si="7"/>
        <v>3.5</v>
      </c>
      <c r="I107" s="92">
        <f t="shared" si="7"/>
        <v>3.5</v>
      </c>
    </row>
    <row r="108" spans="1:9" ht="25.5" x14ac:dyDescent="0.2">
      <c r="A108" s="79" t="s">
        <v>79</v>
      </c>
      <c r="B108" s="92"/>
      <c r="C108" s="124" t="s">
        <v>38</v>
      </c>
      <c r="D108" s="75">
        <v>14</v>
      </c>
      <c r="E108" s="92" t="s">
        <v>286</v>
      </c>
      <c r="F108" s="92">
        <v>240</v>
      </c>
      <c r="G108" s="92">
        <v>3.5</v>
      </c>
      <c r="H108" s="92">
        <v>3.5</v>
      </c>
      <c r="I108" s="92">
        <v>3.5</v>
      </c>
    </row>
    <row r="109" spans="1:9" x14ac:dyDescent="0.2">
      <c r="A109" s="77" t="s">
        <v>20</v>
      </c>
      <c r="B109" s="32">
        <v>911</v>
      </c>
      <c r="C109" s="63" t="s">
        <v>39</v>
      </c>
      <c r="D109" s="63" t="s">
        <v>37</v>
      </c>
      <c r="E109" s="63"/>
      <c r="F109" s="63"/>
      <c r="G109" s="64">
        <f>SUM(G110,G140)</f>
        <v>17445.002</v>
      </c>
      <c r="H109" s="64">
        <f>SUM(H110,H140)</f>
        <v>11913</v>
      </c>
      <c r="I109" s="64">
        <f>SUM(I110,I140)</f>
        <v>3363.9</v>
      </c>
    </row>
    <row r="110" spans="1:9" ht="15.75" x14ac:dyDescent="0.25">
      <c r="A110" s="7" t="s">
        <v>68</v>
      </c>
      <c r="B110" s="8"/>
      <c r="C110" s="8" t="s">
        <v>39</v>
      </c>
      <c r="D110" s="8" t="s">
        <v>43</v>
      </c>
      <c r="E110" s="43"/>
      <c r="F110" s="43"/>
      <c r="G110" s="68">
        <f>SUM(G111)+G135</f>
        <v>12530.602000000001</v>
      </c>
      <c r="H110" s="68">
        <f>H111+H135</f>
        <v>8863.9</v>
      </c>
      <c r="I110" s="68">
        <f>SUM(I111)</f>
        <v>3363.9</v>
      </c>
    </row>
    <row r="111" spans="1:9" ht="38.25" x14ac:dyDescent="0.2">
      <c r="A111" s="81" t="s">
        <v>110</v>
      </c>
      <c r="B111" s="50"/>
      <c r="C111" s="53" t="s">
        <v>39</v>
      </c>
      <c r="D111" s="53" t="s">
        <v>43</v>
      </c>
      <c r="E111" s="53" t="s">
        <v>142</v>
      </c>
      <c r="F111" s="53"/>
      <c r="G111" s="57">
        <f>G112+G116+G120+G124+G130</f>
        <v>7030.6020000000008</v>
      </c>
      <c r="H111" s="57">
        <f>H112+H116+H120+H124</f>
        <v>3363.9</v>
      </c>
      <c r="I111" s="57">
        <f>I112+I116+I120+I124</f>
        <v>3363.9</v>
      </c>
    </row>
    <row r="112" spans="1:9" ht="30.75" customHeight="1" x14ac:dyDescent="0.2">
      <c r="A112" s="81" t="s">
        <v>221</v>
      </c>
      <c r="B112" s="50"/>
      <c r="C112" s="53" t="s">
        <v>39</v>
      </c>
      <c r="D112" s="53" t="s">
        <v>43</v>
      </c>
      <c r="E112" s="53" t="s">
        <v>143</v>
      </c>
      <c r="F112" s="53"/>
      <c r="G112" s="57">
        <f>G113</f>
        <v>904.44200000000001</v>
      </c>
      <c r="H112" s="57">
        <f>H113</f>
        <v>620</v>
      </c>
      <c r="I112" s="57">
        <f>I113</f>
        <v>620</v>
      </c>
    </row>
    <row r="113" spans="1:11" x14ac:dyDescent="0.2">
      <c r="A113" s="82" t="s">
        <v>222</v>
      </c>
      <c r="B113" s="50"/>
      <c r="C113" s="53" t="s">
        <v>39</v>
      </c>
      <c r="D113" s="53" t="s">
        <v>43</v>
      </c>
      <c r="E113" s="53" t="s">
        <v>144</v>
      </c>
      <c r="F113" s="53"/>
      <c r="G113" s="57">
        <f>G115</f>
        <v>904.44200000000001</v>
      </c>
      <c r="H113" s="57">
        <f>H115</f>
        <v>620</v>
      </c>
      <c r="I113" s="57">
        <f>I115</f>
        <v>620</v>
      </c>
    </row>
    <row r="114" spans="1:11" ht="38.25" x14ac:dyDescent="0.2">
      <c r="A114" s="82" t="s">
        <v>173</v>
      </c>
      <c r="B114" s="50"/>
      <c r="C114" s="53" t="s">
        <v>39</v>
      </c>
      <c r="D114" s="53" t="s">
        <v>43</v>
      </c>
      <c r="E114" s="53" t="s">
        <v>145</v>
      </c>
      <c r="F114" s="53"/>
      <c r="G114" s="57">
        <f>G115</f>
        <v>904.44200000000001</v>
      </c>
      <c r="H114" s="57">
        <f>H115</f>
        <v>620</v>
      </c>
      <c r="I114" s="57">
        <f>I115</f>
        <v>620</v>
      </c>
      <c r="K114" s="108"/>
    </row>
    <row r="115" spans="1:11" ht="25.5" x14ac:dyDescent="0.2">
      <c r="A115" s="79" t="s">
        <v>79</v>
      </c>
      <c r="B115" s="54"/>
      <c r="C115" s="53" t="s">
        <v>39</v>
      </c>
      <c r="D115" s="53" t="s">
        <v>43</v>
      </c>
      <c r="E115" s="53" t="s">
        <v>145</v>
      </c>
      <c r="F115" s="43" t="s">
        <v>80</v>
      </c>
      <c r="G115" s="57">
        <f>1404.442-500</f>
        <v>904.44200000000001</v>
      </c>
      <c r="H115" s="57">
        <f>[1]прил9!F83/1000+[1]прил9!F84/1000</f>
        <v>620</v>
      </c>
      <c r="I115" s="57">
        <f>[1]прил9!G83/1000+[1]прил9!G84/1000</f>
        <v>620</v>
      </c>
    </row>
    <row r="116" spans="1:11" ht="26.25" customHeight="1" x14ac:dyDescent="0.2">
      <c r="A116" s="81" t="s">
        <v>223</v>
      </c>
      <c r="B116" s="54"/>
      <c r="C116" s="53" t="s">
        <v>39</v>
      </c>
      <c r="D116" s="53" t="s">
        <v>43</v>
      </c>
      <c r="E116" s="53" t="s">
        <v>146</v>
      </c>
      <c r="F116" s="43"/>
      <c r="G116" s="57">
        <f t="shared" ref="G116:I118" si="8">G117</f>
        <v>1002.6</v>
      </c>
      <c r="H116" s="57">
        <f t="shared" si="8"/>
        <v>1780</v>
      </c>
      <c r="I116" s="57">
        <f t="shared" si="8"/>
        <v>1780</v>
      </c>
    </row>
    <row r="117" spans="1:11" ht="51" x14ac:dyDescent="0.2">
      <c r="A117" s="82" t="s">
        <v>224</v>
      </c>
      <c r="B117" s="54"/>
      <c r="C117" s="53" t="s">
        <v>39</v>
      </c>
      <c r="D117" s="53" t="s">
        <v>43</v>
      </c>
      <c r="E117" s="53" t="s">
        <v>147</v>
      </c>
      <c r="F117" s="43"/>
      <c r="G117" s="57">
        <f t="shared" si="8"/>
        <v>1002.6</v>
      </c>
      <c r="H117" s="57">
        <f t="shared" si="8"/>
        <v>1780</v>
      </c>
      <c r="I117" s="57">
        <f t="shared" si="8"/>
        <v>1780</v>
      </c>
    </row>
    <row r="118" spans="1:11" ht="63.75" x14ac:dyDescent="0.2">
      <c r="A118" s="82" t="s">
        <v>225</v>
      </c>
      <c r="B118" s="50"/>
      <c r="C118" s="53" t="s">
        <v>39</v>
      </c>
      <c r="D118" s="53" t="s">
        <v>43</v>
      </c>
      <c r="E118" s="53" t="s">
        <v>148</v>
      </c>
      <c r="F118" s="53"/>
      <c r="G118" s="57">
        <f t="shared" si="8"/>
        <v>1002.6</v>
      </c>
      <c r="H118" s="57">
        <f t="shared" si="8"/>
        <v>1780</v>
      </c>
      <c r="I118" s="57">
        <f t="shared" si="8"/>
        <v>1780</v>
      </c>
    </row>
    <row r="119" spans="1:11" ht="25.5" x14ac:dyDescent="0.2">
      <c r="A119" s="79" t="s">
        <v>79</v>
      </c>
      <c r="B119" s="54"/>
      <c r="C119" s="53" t="s">
        <v>39</v>
      </c>
      <c r="D119" s="53" t="s">
        <v>43</v>
      </c>
      <c r="E119" s="53" t="s">
        <v>148</v>
      </c>
      <c r="F119" s="43" t="s">
        <v>80</v>
      </c>
      <c r="G119" s="57">
        <f>854.4-398.4+500+46.6</f>
        <v>1002.6</v>
      </c>
      <c r="H119" s="57">
        <f>[1]прил9!F85/1000</f>
        <v>1780</v>
      </c>
      <c r="I119" s="57">
        <f>[1]прил9!G85/1000</f>
        <v>1780</v>
      </c>
    </row>
    <row r="120" spans="1:11" x14ac:dyDescent="0.2">
      <c r="A120" s="81" t="s">
        <v>158</v>
      </c>
      <c r="B120" s="50"/>
      <c r="C120" s="53" t="s">
        <v>39</v>
      </c>
      <c r="D120" s="53" t="s">
        <v>43</v>
      </c>
      <c r="E120" s="53" t="s">
        <v>155</v>
      </c>
      <c r="F120" s="53"/>
      <c r="G120" s="57">
        <f>G121</f>
        <v>300</v>
      </c>
      <c r="H120" s="57">
        <f>H121</f>
        <v>0</v>
      </c>
      <c r="I120" s="57">
        <f>I121</f>
        <v>0</v>
      </c>
    </row>
    <row r="121" spans="1:11" ht="25.5" x14ac:dyDescent="0.2">
      <c r="A121" s="82" t="s">
        <v>157</v>
      </c>
      <c r="B121" s="50"/>
      <c r="C121" s="53" t="s">
        <v>39</v>
      </c>
      <c r="D121" s="53" t="s">
        <v>43</v>
      </c>
      <c r="E121" s="53" t="s">
        <v>156</v>
      </c>
      <c r="F121" s="53"/>
      <c r="G121" s="57">
        <f>G123</f>
        <v>300</v>
      </c>
      <c r="H121" s="57">
        <f>H123</f>
        <v>0</v>
      </c>
      <c r="I121" s="57">
        <f>I123</f>
        <v>0</v>
      </c>
    </row>
    <row r="122" spans="1:11" ht="38.25" x14ac:dyDescent="0.2">
      <c r="A122" s="82" t="s">
        <v>173</v>
      </c>
      <c r="B122" s="50"/>
      <c r="C122" s="53" t="s">
        <v>39</v>
      </c>
      <c r="D122" s="53" t="s">
        <v>43</v>
      </c>
      <c r="E122" s="53" t="s">
        <v>154</v>
      </c>
      <c r="F122" s="53"/>
      <c r="G122" s="57">
        <f>G123</f>
        <v>300</v>
      </c>
      <c r="H122" s="57">
        <f>H123</f>
        <v>0</v>
      </c>
      <c r="I122" s="57">
        <f>I123</f>
        <v>0</v>
      </c>
    </row>
    <row r="123" spans="1:11" ht="25.5" x14ac:dyDescent="0.2">
      <c r="A123" s="79" t="s">
        <v>79</v>
      </c>
      <c r="B123" s="54"/>
      <c r="C123" s="53" t="s">
        <v>39</v>
      </c>
      <c r="D123" s="53" t="s">
        <v>43</v>
      </c>
      <c r="E123" s="53" t="s">
        <v>154</v>
      </c>
      <c r="F123" s="43" t="s">
        <v>80</v>
      </c>
      <c r="G123" s="57">
        <v>300</v>
      </c>
      <c r="H123" s="57"/>
      <c r="I123" s="57"/>
    </row>
    <row r="124" spans="1:11" ht="25.5" x14ac:dyDescent="0.2">
      <c r="A124" s="62" t="s">
        <v>200</v>
      </c>
      <c r="B124" s="54"/>
      <c r="C124" s="53" t="s">
        <v>39</v>
      </c>
      <c r="D124" s="53" t="s">
        <v>43</v>
      </c>
      <c r="E124" s="53" t="s">
        <v>197</v>
      </c>
      <c r="F124" s="43"/>
      <c r="G124" s="57">
        <f>G125</f>
        <v>3698.9</v>
      </c>
      <c r="H124" s="57">
        <f>H125</f>
        <v>963.9</v>
      </c>
      <c r="I124" s="57">
        <f>I125</f>
        <v>963.9</v>
      </c>
    </row>
    <row r="125" spans="1:11" ht="25.5" x14ac:dyDescent="0.2">
      <c r="A125" s="62" t="s">
        <v>201</v>
      </c>
      <c r="B125" s="54"/>
      <c r="C125" s="53" t="s">
        <v>39</v>
      </c>
      <c r="D125" s="53" t="s">
        <v>43</v>
      </c>
      <c r="E125" s="53" t="s">
        <v>198</v>
      </c>
      <c r="F125" s="43"/>
      <c r="G125" s="57">
        <f>G126+G128</f>
        <v>3698.9</v>
      </c>
      <c r="H125" s="57">
        <f>H126+H128</f>
        <v>963.9</v>
      </c>
      <c r="I125" s="57">
        <f>I126+I128</f>
        <v>963.9</v>
      </c>
    </row>
    <row r="126" spans="1:11" ht="25.5" hidden="1" x14ac:dyDescent="0.2">
      <c r="A126" s="62" t="s">
        <v>202</v>
      </c>
      <c r="B126" s="54"/>
      <c r="C126" s="53" t="s">
        <v>39</v>
      </c>
      <c r="D126" s="53" t="s">
        <v>43</v>
      </c>
      <c r="E126" s="53" t="s">
        <v>199</v>
      </c>
      <c r="F126" s="43"/>
      <c r="G126" s="57">
        <f>G127</f>
        <v>0</v>
      </c>
      <c r="H126" s="57">
        <f>H127</f>
        <v>0</v>
      </c>
      <c r="I126" s="57">
        <f>I127</f>
        <v>0</v>
      </c>
    </row>
    <row r="127" spans="1:11" ht="26.25" hidden="1" customHeight="1" x14ac:dyDescent="0.2">
      <c r="A127" s="38" t="s">
        <v>79</v>
      </c>
      <c r="B127" s="54"/>
      <c r="C127" s="53" t="s">
        <v>39</v>
      </c>
      <c r="D127" s="53" t="s">
        <v>43</v>
      </c>
      <c r="E127" s="53" t="s">
        <v>199</v>
      </c>
      <c r="F127" s="42" t="s">
        <v>80</v>
      </c>
      <c r="G127" s="57"/>
      <c r="H127" s="57"/>
      <c r="I127" s="57"/>
    </row>
    <row r="128" spans="1:11" ht="26.25" customHeight="1" x14ac:dyDescent="0.2">
      <c r="A128" s="38" t="s">
        <v>210</v>
      </c>
      <c r="B128" s="54"/>
      <c r="C128" s="53" t="s">
        <v>39</v>
      </c>
      <c r="D128" s="53" t="s">
        <v>43</v>
      </c>
      <c r="E128" s="53" t="s">
        <v>209</v>
      </c>
      <c r="F128" s="42"/>
      <c r="G128" s="57">
        <f>G129</f>
        <v>3698.9</v>
      </c>
      <c r="H128" s="57">
        <f>H129</f>
        <v>963.9</v>
      </c>
      <c r="I128" s="57">
        <f>I129</f>
        <v>963.9</v>
      </c>
    </row>
    <row r="129" spans="1:9" ht="25.5" x14ac:dyDescent="0.2">
      <c r="A129" s="38" t="s">
        <v>79</v>
      </c>
      <c r="B129" s="54"/>
      <c r="C129" s="53" t="s">
        <v>39</v>
      </c>
      <c r="D129" s="53" t="s">
        <v>43</v>
      </c>
      <c r="E129" s="53" t="s">
        <v>209</v>
      </c>
      <c r="F129" s="42" t="s">
        <v>80</v>
      </c>
      <c r="G129" s="129">
        <f>1205+2095.5+398.4</f>
        <v>3698.9</v>
      </c>
      <c r="H129" s="57">
        <v>963.9</v>
      </c>
      <c r="I129" s="57">
        <v>963.9</v>
      </c>
    </row>
    <row r="130" spans="1:9" ht="38.25" x14ac:dyDescent="0.2">
      <c r="A130" s="79" t="s">
        <v>254</v>
      </c>
      <c r="B130" s="54"/>
      <c r="C130" s="53" t="s">
        <v>39</v>
      </c>
      <c r="D130" s="53" t="s">
        <v>43</v>
      </c>
      <c r="E130" s="53" t="s">
        <v>252</v>
      </c>
      <c r="F130" s="42"/>
      <c r="G130" s="57">
        <f t="shared" ref="G130:I133" si="9">G131</f>
        <v>1124.6600000000003</v>
      </c>
      <c r="H130" s="57">
        <f t="shared" si="9"/>
        <v>0</v>
      </c>
      <c r="I130" s="57">
        <f t="shared" si="9"/>
        <v>0</v>
      </c>
    </row>
    <row r="131" spans="1:9" ht="38.25" x14ac:dyDescent="0.2">
      <c r="A131" s="79" t="s">
        <v>254</v>
      </c>
      <c r="B131" s="50"/>
      <c r="C131" s="53" t="s">
        <v>39</v>
      </c>
      <c r="D131" s="53" t="s">
        <v>43</v>
      </c>
      <c r="E131" s="53" t="s">
        <v>252</v>
      </c>
      <c r="F131" s="53"/>
      <c r="G131" s="57">
        <f t="shared" si="9"/>
        <v>1124.6600000000003</v>
      </c>
      <c r="H131" s="57">
        <f t="shared" si="9"/>
        <v>0</v>
      </c>
      <c r="I131" s="57">
        <f t="shared" si="9"/>
        <v>0</v>
      </c>
    </row>
    <row r="132" spans="1:9" ht="25.5" x14ac:dyDescent="0.2">
      <c r="A132" s="82" t="s">
        <v>255</v>
      </c>
      <c r="B132" s="50"/>
      <c r="C132" s="53" t="s">
        <v>39</v>
      </c>
      <c r="D132" s="53" t="s">
        <v>43</v>
      </c>
      <c r="E132" s="53" t="s">
        <v>304</v>
      </c>
      <c r="F132" s="53"/>
      <c r="G132" s="57">
        <f t="shared" si="9"/>
        <v>1124.6600000000003</v>
      </c>
      <c r="H132" s="57">
        <f t="shared" si="9"/>
        <v>0</v>
      </c>
      <c r="I132" s="57">
        <f t="shared" si="9"/>
        <v>0</v>
      </c>
    </row>
    <row r="133" spans="1:9" ht="63.75" x14ac:dyDescent="0.2">
      <c r="A133" s="79" t="s">
        <v>253</v>
      </c>
      <c r="B133" s="38"/>
      <c r="C133" s="53" t="s">
        <v>39</v>
      </c>
      <c r="D133" s="53" t="s">
        <v>43</v>
      </c>
      <c r="E133" s="53" t="s">
        <v>303</v>
      </c>
      <c r="F133" s="53"/>
      <c r="G133" s="57">
        <f t="shared" si="9"/>
        <v>1124.6600000000003</v>
      </c>
      <c r="H133" s="57">
        <f t="shared" si="9"/>
        <v>0</v>
      </c>
      <c r="I133" s="57">
        <f t="shared" si="9"/>
        <v>0</v>
      </c>
    </row>
    <row r="134" spans="1:9" ht="25.5" x14ac:dyDescent="0.2">
      <c r="A134" s="79" t="s">
        <v>79</v>
      </c>
      <c r="B134" s="54"/>
      <c r="C134" s="53" t="s">
        <v>39</v>
      </c>
      <c r="D134" s="53" t="s">
        <v>43</v>
      </c>
      <c r="E134" s="53" t="s">
        <v>303</v>
      </c>
      <c r="F134" s="43" t="s">
        <v>80</v>
      </c>
      <c r="G134" s="57">
        <f>102.88+1068.38-46.6</f>
        <v>1124.6600000000003</v>
      </c>
      <c r="H134" s="57"/>
      <c r="I134" s="57"/>
    </row>
    <row r="135" spans="1:9" x14ac:dyDescent="0.2">
      <c r="A135" s="110" t="s">
        <v>61</v>
      </c>
      <c r="B135" s="44"/>
      <c r="C135" s="39" t="s">
        <v>39</v>
      </c>
      <c r="D135" s="53" t="s">
        <v>43</v>
      </c>
      <c r="E135" s="69" t="s">
        <v>89</v>
      </c>
      <c r="F135" s="43"/>
      <c r="G135" s="57">
        <f t="shared" ref="G135:H138" si="10">G136</f>
        <v>5500</v>
      </c>
      <c r="H135" s="57">
        <f t="shared" si="10"/>
        <v>5500</v>
      </c>
      <c r="I135" s="57"/>
    </row>
    <row r="136" spans="1:9" x14ac:dyDescent="0.2">
      <c r="A136" s="110" t="s">
        <v>61</v>
      </c>
      <c r="B136" s="44"/>
      <c r="C136" s="39" t="s">
        <v>39</v>
      </c>
      <c r="D136" s="53" t="s">
        <v>43</v>
      </c>
      <c r="E136" s="54" t="s">
        <v>90</v>
      </c>
      <c r="F136" s="43"/>
      <c r="G136" s="57">
        <f t="shared" si="10"/>
        <v>5500</v>
      </c>
      <c r="H136" s="57">
        <f t="shared" si="10"/>
        <v>5500</v>
      </c>
      <c r="I136" s="57"/>
    </row>
    <row r="137" spans="1:9" x14ac:dyDescent="0.2">
      <c r="A137" s="110" t="s">
        <v>61</v>
      </c>
      <c r="B137" s="44"/>
      <c r="C137" s="39" t="s">
        <v>39</v>
      </c>
      <c r="D137" s="53" t="s">
        <v>43</v>
      </c>
      <c r="E137" s="54" t="s">
        <v>106</v>
      </c>
      <c r="F137" s="43"/>
      <c r="G137" s="57">
        <f t="shared" si="10"/>
        <v>5500</v>
      </c>
      <c r="H137" s="57">
        <f t="shared" si="10"/>
        <v>5500</v>
      </c>
      <c r="I137" s="57"/>
    </row>
    <row r="138" spans="1:9" ht="25.5" x14ac:dyDescent="0.2">
      <c r="A138" s="110" t="s">
        <v>319</v>
      </c>
      <c r="B138" s="44"/>
      <c r="C138" s="39" t="s">
        <v>39</v>
      </c>
      <c r="D138" s="53" t="s">
        <v>43</v>
      </c>
      <c r="E138" s="54" t="s">
        <v>320</v>
      </c>
      <c r="F138" s="43"/>
      <c r="G138" s="57">
        <f t="shared" si="10"/>
        <v>5500</v>
      </c>
      <c r="H138" s="57">
        <f t="shared" si="10"/>
        <v>5500</v>
      </c>
      <c r="I138" s="57"/>
    </row>
    <row r="139" spans="1:9" ht="25.5" x14ac:dyDescent="0.2">
      <c r="A139" s="79" t="s">
        <v>79</v>
      </c>
      <c r="B139" s="44"/>
      <c r="C139" s="39" t="s">
        <v>39</v>
      </c>
      <c r="D139" s="53" t="s">
        <v>43</v>
      </c>
      <c r="E139" s="54" t="s">
        <v>320</v>
      </c>
      <c r="F139" s="43" t="s">
        <v>80</v>
      </c>
      <c r="G139" s="57">
        <v>5500</v>
      </c>
      <c r="H139" s="57">
        <v>5500</v>
      </c>
      <c r="I139" s="57"/>
    </row>
    <row r="140" spans="1:9" x14ac:dyDescent="0.2">
      <c r="A140" s="44" t="s">
        <v>34</v>
      </c>
      <c r="B140" s="44"/>
      <c r="C140" s="39" t="s">
        <v>39</v>
      </c>
      <c r="D140" s="39" t="s">
        <v>44</v>
      </c>
      <c r="E140" s="39"/>
      <c r="F140" s="39"/>
      <c r="G140" s="41">
        <f t="shared" ref="G140:I142" si="11">G141</f>
        <v>4914.4000000000005</v>
      </c>
      <c r="H140" s="41">
        <f t="shared" si="11"/>
        <v>3049.1</v>
      </c>
      <c r="I140" s="41">
        <f t="shared" si="11"/>
        <v>0</v>
      </c>
    </row>
    <row r="141" spans="1:9" x14ac:dyDescent="0.2">
      <c r="A141" s="110" t="s">
        <v>61</v>
      </c>
      <c r="B141" s="44"/>
      <c r="C141" s="39" t="s">
        <v>39</v>
      </c>
      <c r="D141" s="39" t="s">
        <v>44</v>
      </c>
      <c r="E141" s="69" t="s">
        <v>89</v>
      </c>
      <c r="F141" s="39"/>
      <c r="G141" s="41">
        <f t="shared" si="11"/>
        <v>4914.4000000000005</v>
      </c>
      <c r="H141" s="41">
        <f t="shared" si="11"/>
        <v>3049.1</v>
      </c>
      <c r="I141" s="41">
        <f t="shared" si="11"/>
        <v>0</v>
      </c>
    </row>
    <row r="142" spans="1:9" x14ac:dyDescent="0.2">
      <c r="A142" s="110" t="s">
        <v>61</v>
      </c>
      <c r="B142" s="44"/>
      <c r="C142" s="39" t="s">
        <v>39</v>
      </c>
      <c r="D142" s="39" t="s">
        <v>44</v>
      </c>
      <c r="E142" s="54" t="s">
        <v>90</v>
      </c>
      <c r="F142" s="39"/>
      <c r="G142" s="41">
        <f>G143</f>
        <v>4914.4000000000005</v>
      </c>
      <c r="H142" s="41">
        <f t="shared" si="11"/>
        <v>3049.1</v>
      </c>
      <c r="I142" s="41">
        <f t="shared" si="11"/>
        <v>0</v>
      </c>
    </row>
    <row r="143" spans="1:9" x14ac:dyDescent="0.2">
      <c r="A143" s="110" t="s">
        <v>61</v>
      </c>
      <c r="B143" s="44"/>
      <c r="C143" s="39" t="s">
        <v>39</v>
      </c>
      <c r="D143" s="39" t="s">
        <v>44</v>
      </c>
      <c r="E143" s="54" t="s">
        <v>106</v>
      </c>
      <c r="F143" s="39"/>
      <c r="G143" s="41">
        <f>G144+G146+G148+G150</f>
        <v>4914.4000000000005</v>
      </c>
      <c r="H143" s="41">
        <f>H144+H146+H148</f>
        <v>3049.1</v>
      </c>
      <c r="I143" s="41">
        <f>I144+I146+I148</f>
        <v>0</v>
      </c>
    </row>
    <row r="144" spans="1:9" ht="38.25" x14ac:dyDescent="0.2">
      <c r="A144" s="110" t="s">
        <v>301</v>
      </c>
      <c r="B144" s="44"/>
      <c r="C144" s="39" t="s">
        <v>39</v>
      </c>
      <c r="D144" s="39" t="s">
        <v>44</v>
      </c>
      <c r="E144" s="54" t="s">
        <v>300</v>
      </c>
      <c r="F144" s="39"/>
      <c r="G144" s="41">
        <f>G145</f>
        <v>67.599999999999994</v>
      </c>
      <c r="H144" s="41"/>
      <c r="I144" s="41"/>
    </row>
    <row r="145" spans="1:9" x14ac:dyDescent="0.2">
      <c r="A145" s="79" t="s">
        <v>56</v>
      </c>
      <c r="B145" s="44"/>
      <c r="C145" s="39" t="s">
        <v>39</v>
      </c>
      <c r="D145" s="39" t="s">
        <v>44</v>
      </c>
      <c r="E145" s="54" t="s">
        <v>300</v>
      </c>
      <c r="F145" s="42" t="s">
        <v>57</v>
      </c>
      <c r="G145" s="41">
        <v>67.599999999999994</v>
      </c>
      <c r="H145" s="41"/>
      <c r="I145" s="41"/>
    </row>
    <row r="146" spans="1:9" ht="22.5" customHeight="1" x14ac:dyDescent="0.2">
      <c r="A146" s="61" t="s">
        <v>24</v>
      </c>
      <c r="B146" s="44"/>
      <c r="C146" s="39" t="s">
        <v>39</v>
      </c>
      <c r="D146" s="39" t="s">
        <v>44</v>
      </c>
      <c r="E146" s="54" t="s">
        <v>107</v>
      </c>
      <c r="F146" s="43"/>
      <c r="G146" s="41">
        <f>SUM(G147)</f>
        <v>10</v>
      </c>
      <c r="H146" s="41">
        <f>SUM(H147)</f>
        <v>0</v>
      </c>
      <c r="I146" s="41">
        <f>SUM(I147)</f>
        <v>0</v>
      </c>
    </row>
    <row r="147" spans="1:9" ht="25.5" x14ac:dyDescent="0.2">
      <c r="A147" s="38" t="s">
        <v>79</v>
      </c>
      <c r="B147" s="61"/>
      <c r="C147" s="39" t="s">
        <v>39</v>
      </c>
      <c r="D147" s="39" t="s">
        <v>44</v>
      </c>
      <c r="E147" s="54" t="s">
        <v>107</v>
      </c>
      <c r="F147" s="43" t="s">
        <v>80</v>
      </c>
      <c r="G147" s="41">
        <v>10</v>
      </c>
      <c r="H147" s="41"/>
      <c r="I147" s="41"/>
    </row>
    <row r="148" spans="1:9" ht="25.5" x14ac:dyDescent="0.2">
      <c r="A148" s="81" t="s">
        <v>319</v>
      </c>
      <c r="B148" s="61"/>
      <c r="C148" s="39" t="s">
        <v>39</v>
      </c>
      <c r="D148" s="39" t="s">
        <v>44</v>
      </c>
      <c r="E148" s="69" t="s">
        <v>318</v>
      </c>
      <c r="F148" s="43"/>
      <c r="G148" s="41">
        <f>G149</f>
        <v>4355.8</v>
      </c>
      <c r="H148" s="41">
        <f>H149</f>
        <v>3049.1</v>
      </c>
      <c r="I148" s="41">
        <f>I149</f>
        <v>0</v>
      </c>
    </row>
    <row r="149" spans="1:9" ht="25.5" x14ac:dyDescent="0.2">
      <c r="A149" s="38" t="s">
        <v>79</v>
      </c>
      <c r="B149" s="61"/>
      <c r="C149" s="39" t="s">
        <v>39</v>
      </c>
      <c r="D149" s="39" t="s">
        <v>44</v>
      </c>
      <c r="E149" s="69" t="s">
        <v>318</v>
      </c>
      <c r="F149" s="43" t="s">
        <v>80</v>
      </c>
      <c r="G149" s="41">
        <f>2203.8+2152</f>
        <v>4355.8</v>
      </c>
      <c r="H149" s="41">
        <v>3049.1</v>
      </c>
      <c r="I149" s="41">
        <f>750-750</f>
        <v>0</v>
      </c>
    </row>
    <row r="150" spans="1:9" ht="25.5" x14ac:dyDescent="0.2">
      <c r="A150" s="81" t="s">
        <v>216</v>
      </c>
      <c r="B150" s="50"/>
      <c r="C150" s="39" t="s">
        <v>39</v>
      </c>
      <c r="D150" s="39" t="s">
        <v>44</v>
      </c>
      <c r="E150" s="53" t="s">
        <v>92</v>
      </c>
      <c r="F150" s="42"/>
      <c r="G150" s="41">
        <f>G151</f>
        <v>481</v>
      </c>
      <c r="H150" s="41"/>
      <c r="I150" s="41"/>
    </row>
    <row r="151" spans="1:9" x14ac:dyDescent="0.2">
      <c r="A151" s="82" t="s">
        <v>78</v>
      </c>
      <c r="B151" s="61"/>
      <c r="C151" s="39" t="s">
        <v>39</v>
      </c>
      <c r="D151" s="39" t="s">
        <v>44</v>
      </c>
      <c r="E151" s="53" t="s">
        <v>92</v>
      </c>
      <c r="F151" s="42" t="s">
        <v>208</v>
      </c>
      <c r="G151" s="41">
        <v>481</v>
      </c>
      <c r="H151" s="41"/>
      <c r="I151" s="41"/>
    </row>
    <row r="152" spans="1:9" ht="12" customHeight="1" x14ac:dyDescent="0.2">
      <c r="A152" s="78" t="s">
        <v>7</v>
      </c>
      <c r="B152" s="32">
        <v>911</v>
      </c>
      <c r="C152" s="63" t="s">
        <v>45</v>
      </c>
      <c r="D152" s="63" t="s">
        <v>37</v>
      </c>
      <c r="E152" s="63"/>
      <c r="F152" s="63"/>
      <c r="G152" s="64">
        <f>SUM(G153,G184,G204,G232)</f>
        <v>51068.684999999998</v>
      </c>
      <c r="H152" s="64">
        <f>SUM(H153,H184,H204,H232)</f>
        <v>6807.8750400000008</v>
      </c>
      <c r="I152" s="64">
        <f>SUM(I153,I184,I204,I232)+0.01</f>
        <v>5783.6527399999995</v>
      </c>
    </row>
    <row r="153" spans="1:9" x14ac:dyDescent="0.2">
      <c r="A153" s="77" t="s">
        <v>21</v>
      </c>
      <c r="B153" s="65"/>
      <c r="C153" s="70" t="s">
        <v>45</v>
      </c>
      <c r="D153" s="70" t="s">
        <v>36</v>
      </c>
      <c r="E153" s="39"/>
      <c r="F153" s="39"/>
      <c r="G153" s="41">
        <f>G155+G163+G172</f>
        <v>35961.285000000003</v>
      </c>
      <c r="H153" s="41">
        <f>H155+H163</f>
        <v>463.28063999999995</v>
      </c>
      <c r="I153" s="41">
        <f>I155+I163</f>
        <v>463.28063999999995</v>
      </c>
    </row>
    <row r="154" spans="1:9" ht="53.25" customHeight="1" x14ac:dyDescent="0.2">
      <c r="A154" s="79" t="s">
        <v>259</v>
      </c>
      <c r="B154" s="65"/>
      <c r="C154" s="43" t="s">
        <v>45</v>
      </c>
      <c r="D154" s="43" t="s">
        <v>36</v>
      </c>
      <c r="E154" s="42" t="s">
        <v>177</v>
      </c>
      <c r="F154" s="39"/>
      <c r="G154" s="41">
        <f t="shared" ref="G154:I155" si="12">G155</f>
        <v>273.3</v>
      </c>
      <c r="H154" s="41">
        <f t="shared" si="12"/>
        <v>229.92503999999997</v>
      </c>
      <c r="I154" s="41">
        <f t="shared" si="12"/>
        <v>229.92503999999997</v>
      </c>
    </row>
    <row r="155" spans="1:9" ht="53.25" customHeight="1" x14ac:dyDescent="0.2">
      <c r="A155" s="79" t="s">
        <v>259</v>
      </c>
      <c r="B155" s="65"/>
      <c r="C155" s="43" t="s">
        <v>45</v>
      </c>
      <c r="D155" s="43" t="s">
        <v>36</v>
      </c>
      <c r="E155" s="42" t="s">
        <v>178</v>
      </c>
      <c r="F155" s="39"/>
      <c r="G155" s="41">
        <f t="shared" si="12"/>
        <v>273.3</v>
      </c>
      <c r="H155" s="41">
        <f t="shared" si="12"/>
        <v>229.92503999999997</v>
      </c>
      <c r="I155" s="41">
        <f t="shared" si="12"/>
        <v>229.92503999999997</v>
      </c>
    </row>
    <row r="156" spans="1:9" ht="25.5" x14ac:dyDescent="0.2">
      <c r="A156" s="79" t="s">
        <v>236</v>
      </c>
      <c r="B156" s="65"/>
      <c r="C156" s="43" t="s">
        <v>45</v>
      </c>
      <c r="D156" s="43" t="s">
        <v>36</v>
      </c>
      <c r="E156" s="42" t="s">
        <v>179</v>
      </c>
      <c r="F156" s="39"/>
      <c r="G156" s="41">
        <f>G158+G159+G162</f>
        <v>273.3</v>
      </c>
      <c r="H156" s="41">
        <f>H158+H159+H162</f>
        <v>229.92503999999997</v>
      </c>
      <c r="I156" s="41">
        <f>I158+I159+I162</f>
        <v>229.92503999999997</v>
      </c>
    </row>
    <row r="157" spans="1:9" x14ac:dyDescent="0.2">
      <c r="A157" s="79" t="s">
        <v>109</v>
      </c>
      <c r="B157" s="65"/>
      <c r="C157" s="43" t="s">
        <v>45</v>
      </c>
      <c r="D157" s="43" t="s">
        <v>36</v>
      </c>
      <c r="E157" s="42" t="s">
        <v>180</v>
      </c>
      <c r="F157" s="39"/>
      <c r="G157" s="41">
        <f>G158</f>
        <v>273.3</v>
      </c>
      <c r="H157" s="41">
        <f>H158</f>
        <v>229.92503999999997</v>
      </c>
      <c r="I157" s="41">
        <f>I158</f>
        <v>229.92503999999997</v>
      </c>
    </row>
    <row r="158" spans="1:9" ht="25.5" x14ac:dyDescent="0.2">
      <c r="A158" s="79" t="s">
        <v>79</v>
      </c>
      <c r="B158" s="65"/>
      <c r="C158" s="43" t="s">
        <v>45</v>
      </c>
      <c r="D158" s="43" t="s">
        <v>36</v>
      </c>
      <c r="E158" s="42" t="s">
        <v>180</v>
      </c>
      <c r="F158" s="43" t="s">
        <v>80</v>
      </c>
      <c r="G158" s="41">
        <f>229.9+43.4</f>
        <v>273.3</v>
      </c>
      <c r="H158" s="41">
        <f>[1]прил9!F101/1000</f>
        <v>229.92503999999997</v>
      </c>
      <c r="I158" s="41">
        <f>[1]прил9!G101/1000</f>
        <v>229.92503999999997</v>
      </c>
    </row>
    <row r="159" spans="1:9" hidden="1" x14ac:dyDescent="0.2">
      <c r="A159" s="79" t="s">
        <v>230</v>
      </c>
      <c r="B159" s="65"/>
      <c r="C159" s="43" t="s">
        <v>45</v>
      </c>
      <c r="D159" s="43" t="s">
        <v>36</v>
      </c>
      <c r="E159" s="42" t="s">
        <v>231</v>
      </c>
      <c r="F159" s="43"/>
      <c r="G159" s="41">
        <f>G160</f>
        <v>0</v>
      </c>
      <c r="H159" s="41">
        <f>H160</f>
        <v>0</v>
      </c>
      <c r="I159" s="41">
        <f>I160</f>
        <v>0</v>
      </c>
    </row>
    <row r="160" spans="1:9" ht="25.5" hidden="1" x14ac:dyDescent="0.2">
      <c r="A160" s="79" t="s">
        <v>79</v>
      </c>
      <c r="B160" s="65"/>
      <c r="C160" s="43" t="s">
        <v>45</v>
      </c>
      <c r="D160" s="43" t="s">
        <v>36</v>
      </c>
      <c r="E160" s="42" t="s">
        <v>231</v>
      </c>
      <c r="F160" s="43" t="s">
        <v>80</v>
      </c>
      <c r="G160" s="41"/>
      <c r="H160" s="41"/>
      <c r="I160" s="41"/>
    </row>
    <row r="161" spans="1:13" hidden="1" x14ac:dyDescent="0.2">
      <c r="A161" s="81" t="s">
        <v>174</v>
      </c>
      <c r="B161" s="65"/>
      <c r="C161" s="39" t="s">
        <v>45</v>
      </c>
      <c r="D161" s="39" t="s">
        <v>36</v>
      </c>
      <c r="E161" s="69" t="s">
        <v>260</v>
      </c>
      <c r="F161" s="39"/>
      <c r="G161" s="41">
        <f>G162</f>
        <v>0</v>
      </c>
      <c r="H161" s="41">
        <f>H162</f>
        <v>0</v>
      </c>
      <c r="I161" s="41">
        <f>I162</f>
        <v>0</v>
      </c>
    </row>
    <row r="162" spans="1:13" ht="25.5" hidden="1" x14ac:dyDescent="0.2">
      <c r="A162" s="79" t="s">
        <v>79</v>
      </c>
      <c r="B162" s="65"/>
      <c r="C162" s="39" t="s">
        <v>45</v>
      </c>
      <c r="D162" s="39" t="s">
        <v>36</v>
      </c>
      <c r="E162" s="69" t="s">
        <v>260</v>
      </c>
      <c r="F162" s="43" t="s">
        <v>80</v>
      </c>
      <c r="G162" s="41"/>
      <c r="H162" s="41"/>
      <c r="I162" s="41"/>
    </row>
    <row r="163" spans="1:13" x14ac:dyDescent="0.2">
      <c r="A163" s="81" t="s">
        <v>61</v>
      </c>
      <c r="B163" s="65"/>
      <c r="C163" s="39" t="s">
        <v>45</v>
      </c>
      <c r="D163" s="39" t="s">
        <v>36</v>
      </c>
      <c r="E163" s="50" t="s">
        <v>89</v>
      </c>
      <c r="F163" s="39"/>
      <c r="G163" s="41">
        <f>SUM(G164)</f>
        <v>395.5</v>
      </c>
      <c r="H163" s="41">
        <f>SUM(H164)</f>
        <v>233.35560000000001</v>
      </c>
      <c r="I163" s="41">
        <f>SUM(I164)</f>
        <v>233.35560000000001</v>
      </c>
    </row>
    <row r="164" spans="1:13" x14ac:dyDescent="0.2">
      <c r="A164" s="81" t="s">
        <v>164</v>
      </c>
      <c r="B164" s="65"/>
      <c r="C164" s="39" t="s">
        <v>45</v>
      </c>
      <c r="D164" s="39" t="s">
        <v>36</v>
      </c>
      <c r="E164" s="71" t="s">
        <v>90</v>
      </c>
      <c r="F164" s="39"/>
      <c r="G164" s="41">
        <f>G165</f>
        <v>395.5</v>
      </c>
      <c r="H164" s="41">
        <f>H165</f>
        <v>233.35560000000001</v>
      </c>
      <c r="I164" s="41">
        <f>I165</f>
        <v>233.35560000000001</v>
      </c>
    </row>
    <row r="165" spans="1:13" x14ac:dyDescent="0.2">
      <c r="A165" s="81" t="s">
        <v>164</v>
      </c>
      <c r="B165" s="65"/>
      <c r="C165" s="39" t="s">
        <v>45</v>
      </c>
      <c r="D165" s="39" t="s">
        <v>36</v>
      </c>
      <c r="E165" s="71" t="s">
        <v>106</v>
      </c>
      <c r="F165" s="39"/>
      <c r="G165" s="41">
        <f>G167+G169+G171</f>
        <v>395.5</v>
      </c>
      <c r="H165" s="41">
        <f>H167+H169</f>
        <v>233.35560000000001</v>
      </c>
      <c r="I165" s="41">
        <f>I167+I169</f>
        <v>233.35560000000001</v>
      </c>
    </row>
    <row r="166" spans="1:13" hidden="1" x14ac:dyDescent="0.2">
      <c r="A166" s="81"/>
      <c r="B166" s="65"/>
      <c r="C166" s="39"/>
      <c r="D166" s="39"/>
      <c r="E166" s="69"/>
      <c r="F166" s="39"/>
      <c r="G166" s="41"/>
      <c r="H166" s="41"/>
      <c r="I166" s="41"/>
    </row>
    <row r="167" spans="1:13" hidden="1" x14ac:dyDescent="0.2">
      <c r="A167" s="79"/>
      <c r="B167" s="65"/>
      <c r="C167" s="39"/>
      <c r="D167" s="39"/>
      <c r="E167" s="69"/>
      <c r="F167" s="43"/>
      <c r="G167" s="41"/>
      <c r="H167" s="41"/>
      <c r="I167" s="41"/>
    </row>
    <row r="168" spans="1:13" x14ac:dyDescent="0.2">
      <c r="A168" s="81" t="s">
        <v>226</v>
      </c>
      <c r="B168" s="65"/>
      <c r="C168" s="39" t="s">
        <v>45</v>
      </c>
      <c r="D168" s="39" t="s">
        <v>36</v>
      </c>
      <c r="E168" s="50" t="s">
        <v>108</v>
      </c>
      <c r="F168" s="43"/>
      <c r="G168" s="41">
        <f>G169</f>
        <v>320.3</v>
      </c>
      <c r="H168" s="41">
        <f>H169</f>
        <v>233.35560000000001</v>
      </c>
      <c r="I168" s="41">
        <f>I169</f>
        <v>233.35560000000001</v>
      </c>
    </row>
    <row r="169" spans="1:13" ht="25.5" x14ac:dyDescent="0.2">
      <c r="A169" s="79" t="s">
        <v>79</v>
      </c>
      <c r="B169" s="40"/>
      <c r="C169" s="39" t="s">
        <v>45</v>
      </c>
      <c r="D169" s="39" t="s">
        <v>36</v>
      </c>
      <c r="E169" s="54" t="s">
        <v>108</v>
      </c>
      <c r="F169" s="43" t="s">
        <v>80</v>
      </c>
      <c r="G169" s="41">
        <f>233.4+86.9</f>
        <v>320.3</v>
      </c>
      <c r="H169" s="41">
        <f>[1]прил9!F103/1000</f>
        <v>233.35560000000001</v>
      </c>
      <c r="I169" s="41">
        <f>[1]прил9!G103/1000</f>
        <v>233.35560000000001</v>
      </c>
    </row>
    <row r="170" spans="1:13" ht="25.5" x14ac:dyDescent="0.2">
      <c r="A170" s="79" t="s">
        <v>322</v>
      </c>
      <c r="B170" s="40"/>
      <c r="C170" s="39" t="s">
        <v>45</v>
      </c>
      <c r="D170" s="39" t="s">
        <v>36</v>
      </c>
      <c r="E170" s="54" t="s">
        <v>321</v>
      </c>
      <c r="F170" s="42"/>
      <c r="G170" s="41">
        <f>G171</f>
        <v>75.2</v>
      </c>
      <c r="H170" s="41"/>
      <c r="I170" s="41"/>
    </row>
    <row r="171" spans="1:13" x14ac:dyDescent="0.2">
      <c r="A171" s="82" t="s">
        <v>78</v>
      </c>
      <c r="B171" s="40"/>
      <c r="C171" s="39" t="s">
        <v>45</v>
      </c>
      <c r="D171" s="39" t="s">
        <v>36</v>
      </c>
      <c r="E171" s="54" t="s">
        <v>321</v>
      </c>
      <c r="F171" s="42" t="s">
        <v>208</v>
      </c>
      <c r="G171" s="41">
        <f>48.2+27</f>
        <v>75.2</v>
      </c>
      <c r="H171" s="41"/>
      <c r="I171" s="41"/>
    </row>
    <row r="172" spans="1:13" ht="40.5" customHeight="1" x14ac:dyDescent="0.2">
      <c r="A172" s="79" t="s">
        <v>298</v>
      </c>
      <c r="B172" s="40"/>
      <c r="C172" s="39" t="s">
        <v>45</v>
      </c>
      <c r="D172" s="39" t="s">
        <v>36</v>
      </c>
      <c r="E172" s="54" t="s">
        <v>288</v>
      </c>
      <c r="F172" s="43"/>
      <c r="G172" s="41">
        <f>G173</f>
        <v>35292.485000000001</v>
      </c>
      <c r="H172" s="41"/>
      <c r="I172" s="41"/>
    </row>
    <row r="173" spans="1:13" ht="40.5" customHeight="1" x14ac:dyDescent="0.2">
      <c r="A173" s="79" t="s">
        <v>299</v>
      </c>
      <c r="B173" s="40"/>
      <c r="C173" s="39" t="s">
        <v>45</v>
      </c>
      <c r="D173" s="39" t="s">
        <v>36</v>
      </c>
      <c r="E173" s="54" t="s">
        <v>289</v>
      </c>
      <c r="F173" s="43"/>
      <c r="G173" s="41">
        <f>G174</f>
        <v>35292.485000000001</v>
      </c>
      <c r="H173" s="41"/>
      <c r="I173" s="41"/>
    </row>
    <row r="174" spans="1:13" ht="28.5" customHeight="1" x14ac:dyDescent="0.2">
      <c r="A174" s="79" t="s">
        <v>290</v>
      </c>
      <c r="B174" s="40"/>
      <c r="C174" s="39" t="s">
        <v>45</v>
      </c>
      <c r="D174" s="39" t="s">
        <v>36</v>
      </c>
      <c r="E174" s="54" t="s">
        <v>291</v>
      </c>
      <c r="F174" s="43"/>
      <c r="G174" s="41">
        <f>G175+G178+G181</f>
        <v>35292.485000000001</v>
      </c>
      <c r="H174" s="41"/>
      <c r="I174" s="41"/>
      <c r="K174" s="127"/>
    </row>
    <row r="175" spans="1:13" ht="28.5" customHeight="1" x14ac:dyDescent="0.2">
      <c r="A175" s="79" t="s">
        <v>292</v>
      </c>
      <c r="B175" s="40"/>
      <c r="C175" s="39" t="s">
        <v>45</v>
      </c>
      <c r="D175" s="39" t="s">
        <v>36</v>
      </c>
      <c r="E175" s="54" t="s">
        <v>293</v>
      </c>
      <c r="F175" s="43"/>
      <c r="G175" s="41">
        <f>G176+G177</f>
        <v>19048.561999999998</v>
      </c>
      <c r="H175" s="41"/>
      <c r="I175" s="41"/>
    </row>
    <row r="176" spans="1:13" ht="17.25" customHeight="1" x14ac:dyDescent="0.2">
      <c r="A176" s="79" t="s">
        <v>294</v>
      </c>
      <c r="B176" s="40"/>
      <c r="C176" s="39" t="s">
        <v>45</v>
      </c>
      <c r="D176" s="39" t="s">
        <v>36</v>
      </c>
      <c r="E176" s="54" t="s">
        <v>293</v>
      </c>
      <c r="F176" s="43" t="s">
        <v>295</v>
      </c>
      <c r="G176" s="41">
        <f>25549.3+1394.599-8679.237</f>
        <v>18264.661999999997</v>
      </c>
      <c r="H176" s="41"/>
      <c r="I176" s="41"/>
      <c r="K176" s="108"/>
      <c r="M176" s="108"/>
    </row>
    <row r="177" spans="1:11" ht="17.25" customHeight="1" x14ac:dyDescent="0.2">
      <c r="A177" s="82" t="s">
        <v>78</v>
      </c>
      <c r="B177" s="40"/>
      <c r="C177" s="39" t="s">
        <v>45</v>
      </c>
      <c r="D177" s="39" t="s">
        <v>36</v>
      </c>
      <c r="E177" s="54" t="s">
        <v>293</v>
      </c>
      <c r="F177" s="42" t="s">
        <v>208</v>
      </c>
      <c r="G177" s="41">
        <v>783.9</v>
      </c>
      <c r="H177" s="41"/>
      <c r="I177" s="41"/>
    </row>
    <row r="178" spans="1:11" ht="17.25" customHeight="1" x14ac:dyDescent="0.2">
      <c r="A178" s="79" t="s">
        <v>296</v>
      </c>
      <c r="B178" s="40"/>
      <c r="C178" s="39" t="s">
        <v>45</v>
      </c>
      <c r="D178" s="39" t="s">
        <v>36</v>
      </c>
      <c r="E178" s="54" t="s">
        <v>305</v>
      </c>
      <c r="F178" s="43"/>
      <c r="G178" s="41">
        <f>G179+G180</f>
        <v>11698.223</v>
      </c>
      <c r="H178" s="41"/>
      <c r="I178" s="41"/>
    </row>
    <row r="179" spans="1:11" ht="17.25" customHeight="1" x14ac:dyDescent="0.2">
      <c r="A179" s="79" t="s">
        <v>294</v>
      </c>
      <c r="B179" s="40"/>
      <c r="C179" s="39" t="s">
        <v>45</v>
      </c>
      <c r="D179" s="39" t="s">
        <v>36</v>
      </c>
      <c r="E179" s="54" t="s">
        <v>305</v>
      </c>
      <c r="F179" s="43" t="s">
        <v>295</v>
      </c>
      <c r="G179" s="41">
        <f>15319.8+721.583-4670.76</f>
        <v>11370.623</v>
      </c>
      <c r="H179" s="41"/>
      <c r="I179" s="41"/>
      <c r="K179" s="127"/>
    </row>
    <row r="180" spans="1:11" ht="17.25" customHeight="1" x14ac:dyDescent="0.2">
      <c r="A180" s="82" t="s">
        <v>78</v>
      </c>
      <c r="B180" s="40"/>
      <c r="C180" s="39" t="s">
        <v>45</v>
      </c>
      <c r="D180" s="39" t="s">
        <v>36</v>
      </c>
      <c r="E180" s="54" t="s">
        <v>305</v>
      </c>
      <c r="F180" s="42" t="s">
        <v>208</v>
      </c>
      <c r="G180" s="41">
        <v>327.60000000000002</v>
      </c>
      <c r="H180" s="41"/>
      <c r="I180" s="41"/>
    </row>
    <row r="181" spans="1:11" ht="26.25" customHeight="1" x14ac:dyDescent="0.2">
      <c r="A181" s="79" t="s">
        <v>290</v>
      </c>
      <c r="B181" s="40"/>
      <c r="C181" s="39" t="s">
        <v>45</v>
      </c>
      <c r="D181" s="39" t="s">
        <v>36</v>
      </c>
      <c r="E181" s="54" t="s">
        <v>297</v>
      </c>
      <c r="F181" s="43"/>
      <c r="G181" s="41">
        <f>G182+G183</f>
        <v>4545.7000000000007</v>
      </c>
      <c r="H181" s="41"/>
      <c r="I181" s="41"/>
    </row>
    <row r="182" spans="1:11" ht="17.25" customHeight="1" x14ac:dyDescent="0.2">
      <c r="A182" s="79" t="s">
        <v>294</v>
      </c>
      <c r="B182" s="40"/>
      <c r="C182" s="39" t="s">
        <v>45</v>
      </c>
      <c r="D182" s="39" t="s">
        <v>36</v>
      </c>
      <c r="E182" s="54" t="s">
        <v>297</v>
      </c>
      <c r="F182" s="43" t="s">
        <v>295</v>
      </c>
      <c r="G182" s="41">
        <f>8302.1-58.5-3756.4</f>
        <v>4487.2000000000007</v>
      </c>
      <c r="H182" s="41"/>
      <c r="I182" s="41"/>
    </row>
    <row r="183" spans="1:11" ht="17.25" customHeight="1" x14ac:dyDescent="0.2">
      <c r="A183" s="82" t="s">
        <v>78</v>
      </c>
      <c r="B183" s="40"/>
      <c r="C183" s="39" t="s">
        <v>45</v>
      </c>
      <c r="D183" s="39" t="s">
        <v>36</v>
      </c>
      <c r="E183" s="54" t="s">
        <v>297</v>
      </c>
      <c r="F183" s="42" t="s">
        <v>208</v>
      </c>
      <c r="G183" s="41">
        <v>58.5</v>
      </c>
      <c r="H183" s="41"/>
      <c r="I183" s="41"/>
    </row>
    <row r="184" spans="1:11" x14ac:dyDescent="0.2">
      <c r="A184" s="77" t="s">
        <v>8</v>
      </c>
      <c r="B184" s="65"/>
      <c r="C184" s="70" t="s">
        <v>45</v>
      </c>
      <c r="D184" s="70" t="s">
        <v>42</v>
      </c>
      <c r="E184" s="39"/>
      <c r="F184" s="39"/>
      <c r="G184" s="41">
        <f>G185+G195</f>
        <v>837.7</v>
      </c>
      <c r="H184" s="41">
        <f>H185</f>
        <v>2032.4</v>
      </c>
      <c r="I184" s="41">
        <f>I185</f>
        <v>1016.2</v>
      </c>
    </row>
    <row r="185" spans="1:11" ht="54" customHeight="1" x14ac:dyDescent="0.2">
      <c r="A185" s="79" t="s">
        <v>259</v>
      </c>
      <c r="B185" s="65"/>
      <c r="C185" s="39" t="s">
        <v>45</v>
      </c>
      <c r="D185" s="39" t="s">
        <v>42</v>
      </c>
      <c r="E185" s="54" t="s">
        <v>177</v>
      </c>
      <c r="F185" s="39"/>
      <c r="G185" s="41">
        <f>G186</f>
        <v>23.600000000000023</v>
      </c>
      <c r="H185" s="41">
        <f>H186+H193</f>
        <v>2032.4</v>
      </c>
      <c r="I185" s="41">
        <f>I186+I193</f>
        <v>1016.2</v>
      </c>
    </row>
    <row r="186" spans="1:11" ht="53.25" customHeight="1" x14ac:dyDescent="0.2">
      <c r="A186" s="79" t="s">
        <v>259</v>
      </c>
      <c r="B186" s="65"/>
      <c r="C186" s="39" t="s">
        <v>45</v>
      </c>
      <c r="D186" s="39" t="s">
        <v>42</v>
      </c>
      <c r="E186" s="54" t="s">
        <v>178</v>
      </c>
      <c r="F186" s="39"/>
      <c r="G186" s="41">
        <f>G187+G190</f>
        <v>23.600000000000023</v>
      </c>
      <c r="H186" s="41">
        <f>H187+H190</f>
        <v>0</v>
      </c>
      <c r="I186" s="41">
        <f>I187+I190</f>
        <v>0</v>
      </c>
    </row>
    <row r="187" spans="1:11" ht="26.25" customHeight="1" x14ac:dyDescent="0.2">
      <c r="A187" s="79" t="s">
        <v>227</v>
      </c>
      <c r="B187" s="44"/>
      <c r="C187" s="39" t="s">
        <v>45</v>
      </c>
      <c r="D187" s="39" t="s">
        <v>42</v>
      </c>
      <c r="E187" s="54" t="s">
        <v>181</v>
      </c>
      <c r="F187" s="39"/>
      <c r="G187" s="41">
        <f>G189</f>
        <v>23.600000000000023</v>
      </c>
      <c r="H187" s="41">
        <f>H189</f>
        <v>0</v>
      </c>
      <c r="I187" s="41">
        <f>I189</f>
        <v>0</v>
      </c>
    </row>
    <row r="188" spans="1:11" x14ac:dyDescent="0.2">
      <c r="A188" s="79" t="s">
        <v>175</v>
      </c>
      <c r="B188" s="44"/>
      <c r="C188" s="39" t="s">
        <v>45</v>
      </c>
      <c r="D188" s="39" t="s">
        <v>42</v>
      </c>
      <c r="E188" s="54" t="s">
        <v>182</v>
      </c>
      <c r="F188" s="43"/>
      <c r="G188" s="41">
        <f>G189</f>
        <v>23.600000000000023</v>
      </c>
      <c r="H188" s="41">
        <f>H189</f>
        <v>0</v>
      </c>
      <c r="I188" s="41">
        <f>I189</f>
        <v>0</v>
      </c>
    </row>
    <row r="189" spans="1:11" ht="25.5" x14ac:dyDescent="0.2">
      <c r="A189" s="79" t="s">
        <v>79</v>
      </c>
      <c r="B189" s="65"/>
      <c r="C189" s="39" t="s">
        <v>45</v>
      </c>
      <c r="D189" s="39" t="s">
        <v>42</v>
      </c>
      <c r="E189" s="54" t="s">
        <v>182</v>
      </c>
      <c r="F189" s="39" t="s">
        <v>80</v>
      </c>
      <c r="G189" s="41">
        <f>300-276.4</f>
        <v>23.600000000000023</v>
      </c>
      <c r="H189" s="41">
        <v>0</v>
      </c>
      <c r="I189" s="41">
        <v>0</v>
      </c>
    </row>
    <row r="190" spans="1:11" x14ac:dyDescent="0.2">
      <c r="A190" s="79" t="s">
        <v>153</v>
      </c>
      <c r="B190" s="65"/>
      <c r="C190" s="39" t="s">
        <v>45</v>
      </c>
      <c r="D190" s="39" t="s">
        <v>42</v>
      </c>
      <c r="E190" s="54" t="s">
        <v>183</v>
      </c>
      <c r="F190" s="39"/>
      <c r="G190" s="41">
        <f t="shared" ref="G190:I191" si="13">G191</f>
        <v>0</v>
      </c>
      <c r="H190" s="41">
        <f t="shared" si="13"/>
        <v>0</v>
      </c>
      <c r="I190" s="41">
        <f t="shared" si="13"/>
        <v>0</v>
      </c>
    </row>
    <row r="191" spans="1:11" x14ac:dyDescent="0.2">
      <c r="A191" s="79" t="s">
        <v>176</v>
      </c>
      <c r="B191" s="65"/>
      <c r="C191" s="39" t="s">
        <v>45</v>
      </c>
      <c r="D191" s="39" t="s">
        <v>42</v>
      </c>
      <c r="E191" s="54" t="s">
        <v>184</v>
      </c>
      <c r="F191" s="39"/>
      <c r="G191" s="41">
        <f t="shared" si="13"/>
        <v>0</v>
      </c>
      <c r="H191" s="41">
        <f t="shared" si="13"/>
        <v>0</v>
      </c>
      <c r="I191" s="41">
        <f t="shared" si="13"/>
        <v>0</v>
      </c>
    </row>
    <row r="192" spans="1:11" ht="25.5" x14ac:dyDescent="0.2">
      <c r="A192" s="79" t="s">
        <v>79</v>
      </c>
      <c r="B192" s="65"/>
      <c r="C192" s="39" t="s">
        <v>45</v>
      </c>
      <c r="D192" s="39" t="s">
        <v>42</v>
      </c>
      <c r="E192" s="54" t="s">
        <v>184</v>
      </c>
      <c r="F192" s="39" t="s">
        <v>80</v>
      </c>
      <c r="G192" s="41">
        <v>0</v>
      </c>
      <c r="H192" s="41"/>
      <c r="I192" s="41"/>
    </row>
    <row r="193" spans="1:9" ht="15" customHeight="1" x14ac:dyDescent="0.2">
      <c r="A193" s="79" t="s">
        <v>151</v>
      </c>
      <c r="B193" s="65"/>
      <c r="C193" s="39" t="s">
        <v>45</v>
      </c>
      <c r="D193" s="39" t="s">
        <v>42</v>
      </c>
      <c r="E193" s="54" t="s">
        <v>187</v>
      </c>
      <c r="F193" s="39"/>
      <c r="G193" s="41">
        <v>0</v>
      </c>
      <c r="H193" s="41">
        <f>H194</f>
        <v>2032.4</v>
      </c>
      <c r="I193" s="41">
        <f>I194</f>
        <v>1016.2</v>
      </c>
    </row>
    <row r="194" spans="1:9" x14ac:dyDescent="0.2">
      <c r="A194" s="79" t="s">
        <v>71</v>
      </c>
      <c r="B194" s="44"/>
      <c r="C194" s="39" t="s">
        <v>45</v>
      </c>
      <c r="D194" s="39" t="s">
        <v>42</v>
      </c>
      <c r="E194" s="54" t="s">
        <v>323</v>
      </c>
      <c r="F194" s="39" t="s">
        <v>80</v>
      </c>
      <c r="G194" s="41">
        <v>0</v>
      </c>
      <c r="H194" s="41">
        <v>2032.4</v>
      </c>
      <c r="I194" s="41">
        <v>1016.2</v>
      </c>
    </row>
    <row r="195" spans="1:9" x14ac:dyDescent="0.2">
      <c r="A195" s="81" t="s">
        <v>61</v>
      </c>
      <c r="B195" s="65"/>
      <c r="C195" s="39" t="s">
        <v>45</v>
      </c>
      <c r="D195" s="39" t="s">
        <v>42</v>
      </c>
      <c r="E195" s="50" t="s">
        <v>89</v>
      </c>
      <c r="F195" s="39"/>
      <c r="G195" s="41">
        <f>G196</f>
        <v>814.1</v>
      </c>
      <c r="H195" s="41"/>
      <c r="I195" s="41"/>
    </row>
    <row r="196" spans="1:9" x14ac:dyDescent="0.2">
      <c r="A196" s="81" t="s">
        <v>164</v>
      </c>
      <c r="B196" s="65"/>
      <c r="C196" s="39" t="s">
        <v>45</v>
      </c>
      <c r="D196" s="39" t="s">
        <v>42</v>
      </c>
      <c r="E196" s="71" t="s">
        <v>90</v>
      </c>
      <c r="F196" s="39"/>
      <c r="G196" s="41">
        <f>G197</f>
        <v>814.1</v>
      </c>
      <c r="H196" s="41"/>
      <c r="I196" s="41"/>
    </row>
    <row r="197" spans="1:9" x14ac:dyDescent="0.2">
      <c r="A197" s="81" t="s">
        <v>164</v>
      </c>
      <c r="B197" s="65"/>
      <c r="C197" s="39" t="s">
        <v>45</v>
      </c>
      <c r="D197" s="39" t="s">
        <v>42</v>
      </c>
      <c r="E197" s="71" t="s">
        <v>106</v>
      </c>
      <c r="F197" s="39"/>
      <c r="G197" s="41">
        <f>G198+G200</f>
        <v>814.1</v>
      </c>
      <c r="H197" s="41"/>
      <c r="I197" s="41"/>
    </row>
    <row r="198" spans="1:9" ht="25.5" x14ac:dyDescent="0.2">
      <c r="A198" s="81" t="s">
        <v>319</v>
      </c>
      <c r="B198" s="65"/>
      <c r="C198" s="39" t="s">
        <v>45</v>
      </c>
      <c r="D198" s="39" t="s">
        <v>42</v>
      </c>
      <c r="E198" s="69" t="s">
        <v>318</v>
      </c>
      <c r="F198" s="43"/>
      <c r="G198" s="41">
        <f>G199</f>
        <v>695.6</v>
      </c>
      <c r="H198" s="41"/>
      <c r="I198" s="41"/>
    </row>
    <row r="199" spans="1:9" ht="25.5" x14ac:dyDescent="0.2">
      <c r="A199" s="79" t="s">
        <v>79</v>
      </c>
      <c r="B199" s="40"/>
      <c r="C199" s="39" t="s">
        <v>45</v>
      </c>
      <c r="D199" s="39" t="s">
        <v>42</v>
      </c>
      <c r="E199" s="69" t="s">
        <v>318</v>
      </c>
      <c r="F199" s="43" t="s">
        <v>80</v>
      </c>
      <c r="G199" s="41">
        <v>695.6</v>
      </c>
      <c r="H199" s="41"/>
      <c r="I199" s="41"/>
    </row>
    <row r="200" spans="1:9" ht="25.5" x14ac:dyDescent="0.2">
      <c r="A200" s="79" t="s">
        <v>322</v>
      </c>
      <c r="B200" s="40"/>
      <c r="C200" s="39" t="s">
        <v>45</v>
      </c>
      <c r="D200" s="39" t="s">
        <v>42</v>
      </c>
      <c r="E200" s="54" t="s">
        <v>321</v>
      </c>
      <c r="F200" s="42"/>
      <c r="G200" s="41">
        <f>G201+G202+G203</f>
        <v>118.5</v>
      </c>
      <c r="H200" s="41"/>
      <c r="I200" s="41"/>
    </row>
    <row r="201" spans="1:9" x14ac:dyDescent="0.2">
      <c r="A201" s="82" t="s">
        <v>78</v>
      </c>
      <c r="B201" s="40"/>
      <c r="C201" s="39" t="s">
        <v>45</v>
      </c>
      <c r="D201" s="39" t="s">
        <v>42</v>
      </c>
      <c r="E201" s="54" t="s">
        <v>321</v>
      </c>
      <c r="F201" s="42" t="s">
        <v>208</v>
      </c>
      <c r="G201" s="41">
        <f>80.9+6</f>
        <v>86.9</v>
      </c>
      <c r="H201" s="41"/>
      <c r="I201" s="41"/>
    </row>
    <row r="202" spans="1:9" ht="25.5" x14ac:dyDescent="0.2">
      <c r="A202" s="79" t="s">
        <v>79</v>
      </c>
      <c r="B202" s="40"/>
      <c r="C202" s="39" t="s">
        <v>45</v>
      </c>
      <c r="D202" s="39" t="s">
        <v>42</v>
      </c>
      <c r="E202" s="54" t="s">
        <v>321</v>
      </c>
      <c r="F202" s="43" t="s">
        <v>80</v>
      </c>
      <c r="G202" s="41">
        <v>1</v>
      </c>
      <c r="H202" s="41"/>
      <c r="I202" s="41"/>
    </row>
    <row r="203" spans="1:9" x14ac:dyDescent="0.2">
      <c r="A203" s="82" t="s">
        <v>325</v>
      </c>
      <c r="B203" s="40"/>
      <c r="C203" s="39" t="s">
        <v>45</v>
      </c>
      <c r="D203" s="39" t="s">
        <v>42</v>
      </c>
      <c r="E203" s="54" t="s">
        <v>321</v>
      </c>
      <c r="F203" s="42" t="s">
        <v>324</v>
      </c>
      <c r="G203" s="41">
        <v>30.6</v>
      </c>
      <c r="H203" s="41"/>
      <c r="I203" s="41"/>
    </row>
    <row r="204" spans="1:9" x14ac:dyDescent="0.2">
      <c r="A204" s="77" t="s">
        <v>22</v>
      </c>
      <c r="B204" s="65"/>
      <c r="C204" s="70" t="s">
        <v>45</v>
      </c>
      <c r="D204" s="70" t="s">
        <v>38</v>
      </c>
      <c r="E204" s="43"/>
      <c r="F204" s="43"/>
      <c r="G204" s="68">
        <f>G205+G226</f>
        <v>14204.699999999999</v>
      </c>
      <c r="H204" s="68">
        <f>H205</f>
        <v>4247.1944000000003</v>
      </c>
      <c r="I204" s="68">
        <f>I205</f>
        <v>4239.1620999999996</v>
      </c>
    </row>
    <row r="205" spans="1:9" ht="51.75" customHeight="1" x14ac:dyDescent="0.2">
      <c r="A205" s="79" t="s">
        <v>251</v>
      </c>
      <c r="B205" s="65"/>
      <c r="C205" s="39" t="s">
        <v>45</v>
      </c>
      <c r="D205" s="43" t="s">
        <v>38</v>
      </c>
      <c r="E205" s="54" t="s">
        <v>177</v>
      </c>
      <c r="F205" s="39"/>
      <c r="G205" s="41">
        <f>G207+G210+G215+G218+G221</f>
        <v>14204.699999999999</v>
      </c>
      <c r="H205" s="41">
        <f>H207+H210+H215+H218+H224</f>
        <v>4247.1944000000003</v>
      </c>
      <c r="I205" s="41">
        <f>I207+I210+I215+I218+I224</f>
        <v>4239.1620999999996</v>
      </c>
    </row>
    <row r="206" spans="1:9" ht="51" customHeight="1" x14ac:dyDescent="0.2">
      <c r="A206" s="79" t="s">
        <v>251</v>
      </c>
      <c r="B206" s="65"/>
      <c r="C206" s="39" t="s">
        <v>45</v>
      </c>
      <c r="D206" s="43" t="s">
        <v>38</v>
      </c>
      <c r="E206" s="54" t="s">
        <v>178</v>
      </c>
      <c r="F206" s="39"/>
      <c r="G206" s="41">
        <f>SUM(G208,G216,G211,G219)</f>
        <v>9217.2999999999993</v>
      </c>
      <c r="H206" s="41">
        <f>SUM(H208,H216,H211,H219)</f>
        <v>3702.6379999999999</v>
      </c>
      <c r="I206" s="41">
        <f>SUM(I208,I216,I211,I219)</f>
        <v>3694.6657</v>
      </c>
    </row>
    <row r="207" spans="1:9" ht="25.5" x14ac:dyDescent="0.2">
      <c r="A207" s="79" t="s">
        <v>149</v>
      </c>
      <c r="B207" s="65"/>
      <c r="C207" s="43" t="s">
        <v>45</v>
      </c>
      <c r="D207" s="43" t="s">
        <v>38</v>
      </c>
      <c r="E207" s="54" t="s">
        <v>185</v>
      </c>
      <c r="F207" s="39"/>
      <c r="G207" s="41">
        <f t="shared" ref="G207:I208" si="14">G208</f>
        <v>4175.7999999999993</v>
      </c>
      <c r="H207" s="41">
        <f t="shared" si="14"/>
        <v>2924.53</v>
      </c>
      <c r="I207" s="41">
        <f t="shared" si="14"/>
        <v>3036.4300000000003</v>
      </c>
    </row>
    <row r="208" spans="1:9" x14ac:dyDescent="0.2">
      <c r="A208" s="79" t="s">
        <v>69</v>
      </c>
      <c r="B208" s="65"/>
      <c r="C208" s="43" t="s">
        <v>45</v>
      </c>
      <c r="D208" s="43" t="s">
        <v>38</v>
      </c>
      <c r="E208" s="50" t="s">
        <v>186</v>
      </c>
      <c r="F208" s="39"/>
      <c r="G208" s="41">
        <f t="shared" si="14"/>
        <v>4175.7999999999993</v>
      </c>
      <c r="H208" s="41">
        <f t="shared" si="14"/>
        <v>2924.53</v>
      </c>
      <c r="I208" s="41">
        <f t="shared" si="14"/>
        <v>3036.4300000000003</v>
      </c>
    </row>
    <row r="209" spans="1:9" ht="25.5" x14ac:dyDescent="0.2">
      <c r="A209" s="79" t="s">
        <v>79</v>
      </c>
      <c r="B209" s="40"/>
      <c r="C209" s="43" t="s">
        <v>45</v>
      </c>
      <c r="D209" s="43" t="s">
        <v>38</v>
      </c>
      <c r="E209" s="54" t="s">
        <v>186</v>
      </c>
      <c r="F209" s="39" t="s">
        <v>80</v>
      </c>
      <c r="G209" s="125">
        <f>2363.7+960.2+851.9</f>
        <v>4175.7999999999993</v>
      </c>
      <c r="H209" s="41">
        <f>3148.13-223.6</f>
        <v>2924.53</v>
      </c>
      <c r="I209" s="125">
        <f>3148.13-111.7</f>
        <v>3036.4300000000003</v>
      </c>
    </row>
    <row r="210" spans="1:9" ht="25.5" x14ac:dyDescent="0.2">
      <c r="A210" s="79" t="s">
        <v>151</v>
      </c>
      <c r="B210" s="65"/>
      <c r="C210" s="43" t="s">
        <v>45</v>
      </c>
      <c r="D210" s="43" t="s">
        <v>38</v>
      </c>
      <c r="E210" s="54" t="s">
        <v>187</v>
      </c>
      <c r="F210" s="39"/>
      <c r="G210" s="41">
        <f>G212+G213</f>
        <v>4848.5</v>
      </c>
      <c r="H210" s="41">
        <f>H212+H213</f>
        <v>585.10799999999995</v>
      </c>
      <c r="I210" s="41">
        <f>I212+I213</f>
        <v>465.23569999999989</v>
      </c>
    </row>
    <row r="211" spans="1:9" x14ac:dyDescent="0.2">
      <c r="A211" s="79" t="s">
        <v>71</v>
      </c>
      <c r="B211" s="44"/>
      <c r="C211" s="43" t="s">
        <v>45</v>
      </c>
      <c r="D211" s="43" t="s">
        <v>38</v>
      </c>
      <c r="E211" s="54" t="s">
        <v>188</v>
      </c>
      <c r="F211" s="39"/>
      <c r="G211" s="41">
        <f>SUM(G212)</f>
        <v>4848.5</v>
      </c>
      <c r="H211" s="41">
        <f>SUM(H212)</f>
        <v>585.10799999999995</v>
      </c>
      <c r="I211" s="41">
        <f>SUM(I212)</f>
        <v>465.23569999999989</v>
      </c>
    </row>
    <row r="212" spans="1:9" ht="25.5" x14ac:dyDescent="0.2">
      <c r="A212" s="79" t="s">
        <v>79</v>
      </c>
      <c r="B212" s="40"/>
      <c r="C212" s="43" t="s">
        <v>45</v>
      </c>
      <c r="D212" s="43" t="s">
        <v>38</v>
      </c>
      <c r="E212" s="54" t="s">
        <v>188</v>
      </c>
      <c r="F212" s="39" t="s">
        <v>80</v>
      </c>
      <c r="G212" s="41">
        <f>4518.5+330</f>
        <v>4848.5</v>
      </c>
      <c r="H212" s="41">
        <f>[1]прил9!F126/1000</f>
        <v>585.10799999999995</v>
      </c>
      <c r="I212" s="41">
        <f>[1]прил9!G126/1000</f>
        <v>465.23569999999989</v>
      </c>
    </row>
    <row r="213" spans="1:9" hidden="1" x14ac:dyDescent="0.2">
      <c r="A213" s="79" t="s">
        <v>228</v>
      </c>
      <c r="B213" s="40"/>
      <c r="C213" s="43" t="s">
        <v>45</v>
      </c>
      <c r="D213" s="43" t="s">
        <v>38</v>
      </c>
      <c r="E213" s="54" t="s">
        <v>229</v>
      </c>
      <c r="F213" s="39"/>
      <c r="G213" s="41">
        <f>G214</f>
        <v>0</v>
      </c>
      <c r="H213" s="41">
        <f>H214</f>
        <v>0</v>
      </c>
      <c r="I213" s="41">
        <f>I214</f>
        <v>0</v>
      </c>
    </row>
    <row r="214" spans="1:9" ht="25.5" hidden="1" x14ac:dyDescent="0.2">
      <c r="A214" s="79" t="s">
        <v>79</v>
      </c>
      <c r="B214" s="40"/>
      <c r="C214" s="43" t="s">
        <v>45</v>
      </c>
      <c r="D214" s="43" t="s">
        <v>38</v>
      </c>
      <c r="E214" s="54" t="s">
        <v>229</v>
      </c>
      <c r="F214" s="39" t="s">
        <v>80</v>
      </c>
      <c r="G214" s="41">
        <v>0</v>
      </c>
      <c r="H214" s="41">
        <v>0</v>
      </c>
      <c r="I214" s="41">
        <v>0</v>
      </c>
    </row>
    <row r="215" spans="1:9" x14ac:dyDescent="0.2">
      <c r="A215" s="79" t="s">
        <v>150</v>
      </c>
      <c r="B215" s="65"/>
      <c r="C215" s="43" t="s">
        <v>45</v>
      </c>
      <c r="D215" s="43" t="s">
        <v>38</v>
      </c>
      <c r="E215" s="54" t="s">
        <v>189</v>
      </c>
      <c r="F215" s="39"/>
      <c r="G215" s="41">
        <f>G217</f>
        <v>193</v>
      </c>
      <c r="H215" s="41">
        <f>H217</f>
        <v>93</v>
      </c>
      <c r="I215" s="41">
        <f>I217</f>
        <v>93</v>
      </c>
    </row>
    <row r="216" spans="1:9" x14ac:dyDescent="0.2">
      <c r="A216" s="81" t="s">
        <v>70</v>
      </c>
      <c r="B216" s="40"/>
      <c r="C216" s="43" t="s">
        <v>45</v>
      </c>
      <c r="D216" s="43" t="s">
        <v>38</v>
      </c>
      <c r="E216" s="54" t="s">
        <v>190</v>
      </c>
      <c r="F216" s="43"/>
      <c r="G216" s="41">
        <f>G217</f>
        <v>193</v>
      </c>
      <c r="H216" s="41">
        <f>H217</f>
        <v>93</v>
      </c>
      <c r="I216" s="41">
        <f>I217</f>
        <v>93</v>
      </c>
    </row>
    <row r="217" spans="1:9" ht="25.5" x14ac:dyDescent="0.2">
      <c r="A217" s="79" t="s">
        <v>79</v>
      </c>
      <c r="B217" s="65"/>
      <c r="C217" s="43" t="s">
        <v>45</v>
      </c>
      <c r="D217" s="43" t="s">
        <v>38</v>
      </c>
      <c r="E217" s="54" t="s">
        <v>190</v>
      </c>
      <c r="F217" s="39" t="s">
        <v>80</v>
      </c>
      <c r="G217" s="41">
        <f>93+100</f>
        <v>193</v>
      </c>
      <c r="H217" s="41">
        <f>[1]прил9!F125/1000</f>
        <v>93</v>
      </c>
      <c r="I217" s="41">
        <f>[1]прил9!G125/1000</f>
        <v>93</v>
      </c>
    </row>
    <row r="218" spans="1:9" ht="18.75" customHeight="1" x14ac:dyDescent="0.2">
      <c r="A218" s="79" t="s">
        <v>152</v>
      </c>
      <c r="B218" s="65"/>
      <c r="C218" s="43" t="s">
        <v>45</v>
      </c>
      <c r="D218" s="43" t="s">
        <v>38</v>
      </c>
      <c r="E218" s="54" t="s">
        <v>191</v>
      </c>
      <c r="F218" s="39"/>
      <c r="G218" s="41">
        <f t="shared" ref="G218:I219" si="15">G219</f>
        <v>0</v>
      </c>
      <c r="H218" s="41">
        <f t="shared" si="15"/>
        <v>100</v>
      </c>
      <c r="I218" s="41">
        <f t="shared" si="15"/>
        <v>100</v>
      </c>
    </row>
    <row r="219" spans="1:9" x14ac:dyDescent="0.2">
      <c r="A219" s="79" t="s">
        <v>72</v>
      </c>
      <c r="B219" s="40"/>
      <c r="C219" s="43" t="s">
        <v>45</v>
      </c>
      <c r="D219" s="43" t="s">
        <v>38</v>
      </c>
      <c r="E219" s="54" t="s">
        <v>192</v>
      </c>
      <c r="F219" s="39"/>
      <c r="G219" s="41">
        <v>0</v>
      </c>
      <c r="H219" s="41">
        <f t="shared" si="15"/>
        <v>100</v>
      </c>
      <c r="I219" s="41">
        <f t="shared" si="15"/>
        <v>100</v>
      </c>
    </row>
    <row r="220" spans="1:9" ht="25.5" x14ac:dyDescent="0.2">
      <c r="A220" s="79" t="s">
        <v>79</v>
      </c>
      <c r="B220" s="40"/>
      <c r="C220" s="43" t="s">
        <v>45</v>
      </c>
      <c r="D220" s="43" t="s">
        <v>38</v>
      </c>
      <c r="E220" s="54" t="s">
        <v>192</v>
      </c>
      <c r="F220" s="39" t="s">
        <v>80</v>
      </c>
      <c r="G220" s="41">
        <f>[1]прил9!E130/1000</f>
        <v>100</v>
      </c>
      <c r="H220" s="41">
        <f>[1]прил9!F130/1000</f>
        <v>100</v>
      </c>
      <c r="I220" s="41">
        <f>[1]прил9!G130/1000</f>
        <v>100</v>
      </c>
    </row>
    <row r="221" spans="1:9" x14ac:dyDescent="0.2">
      <c r="A221" s="81" t="s">
        <v>61</v>
      </c>
      <c r="B221" s="65"/>
      <c r="C221" s="43" t="s">
        <v>45</v>
      </c>
      <c r="D221" s="43" t="s">
        <v>38</v>
      </c>
      <c r="E221" s="50" t="s">
        <v>89</v>
      </c>
      <c r="F221" s="39"/>
      <c r="G221" s="41">
        <f t="shared" ref="G221:I224" si="16">G222</f>
        <v>4987.3999999999996</v>
      </c>
      <c r="H221" s="41">
        <f t="shared" si="16"/>
        <v>544.55639999999994</v>
      </c>
      <c r="I221" s="41">
        <f t="shared" si="16"/>
        <v>544.49639999999999</v>
      </c>
    </row>
    <row r="222" spans="1:9" x14ac:dyDescent="0.2">
      <c r="A222" s="81" t="s">
        <v>164</v>
      </c>
      <c r="B222" s="65"/>
      <c r="C222" s="43" t="s">
        <v>45</v>
      </c>
      <c r="D222" s="43" t="s">
        <v>38</v>
      </c>
      <c r="E222" s="71" t="s">
        <v>90</v>
      </c>
      <c r="F222" s="39"/>
      <c r="G222" s="41">
        <f t="shared" si="16"/>
        <v>4987.3999999999996</v>
      </c>
      <c r="H222" s="41">
        <f t="shared" si="16"/>
        <v>544.55639999999994</v>
      </c>
      <c r="I222" s="41">
        <f t="shared" si="16"/>
        <v>544.49639999999999</v>
      </c>
    </row>
    <row r="223" spans="1:9" x14ac:dyDescent="0.2">
      <c r="A223" s="81" t="s">
        <v>164</v>
      </c>
      <c r="B223" s="65"/>
      <c r="C223" s="43" t="s">
        <v>45</v>
      </c>
      <c r="D223" s="43" t="s">
        <v>38</v>
      </c>
      <c r="E223" s="71" t="s">
        <v>106</v>
      </c>
      <c r="F223" s="39"/>
      <c r="G223" s="41">
        <f t="shared" si="16"/>
        <v>4987.3999999999996</v>
      </c>
      <c r="H223" s="41">
        <f t="shared" si="16"/>
        <v>544.55639999999994</v>
      </c>
      <c r="I223" s="41">
        <f t="shared" si="16"/>
        <v>544.49639999999999</v>
      </c>
    </row>
    <row r="224" spans="1:9" x14ac:dyDescent="0.2">
      <c r="A224" s="79" t="s">
        <v>71</v>
      </c>
      <c r="B224" s="40"/>
      <c r="C224" s="43" t="s">
        <v>45</v>
      </c>
      <c r="D224" s="43" t="s">
        <v>38</v>
      </c>
      <c r="E224" s="71" t="s">
        <v>263</v>
      </c>
      <c r="F224" s="39"/>
      <c r="G224" s="41">
        <f t="shared" si="16"/>
        <v>4987.3999999999996</v>
      </c>
      <c r="H224" s="41">
        <f t="shared" si="16"/>
        <v>544.55639999999994</v>
      </c>
      <c r="I224" s="41">
        <f t="shared" si="16"/>
        <v>544.49639999999999</v>
      </c>
    </row>
    <row r="225" spans="1:11" ht="25.5" x14ac:dyDescent="0.2">
      <c r="A225" s="79" t="s">
        <v>79</v>
      </c>
      <c r="B225" s="40"/>
      <c r="C225" s="43" t="s">
        <v>45</v>
      </c>
      <c r="D225" s="43" t="s">
        <v>38</v>
      </c>
      <c r="E225" s="71" t="s">
        <v>263</v>
      </c>
      <c r="F225" s="39" t="s">
        <v>80</v>
      </c>
      <c r="G225" s="41">
        <f>544.5-257.1+2500+200+2000</f>
        <v>4987.3999999999996</v>
      </c>
      <c r="H225" s="41">
        <f>[1]прил9!F133/1000+0.06</f>
        <v>544.55639999999994</v>
      </c>
      <c r="I225" s="41">
        <f>[1]прил9!G133/1000</f>
        <v>544.49639999999999</v>
      </c>
    </row>
    <row r="226" spans="1:11" ht="38.25" hidden="1" x14ac:dyDescent="0.2">
      <c r="A226" s="38" t="s">
        <v>237</v>
      </c>
      <c r="B226" s="40"/>
      <c r="C226" s="43" t="s">
        <v>45</v>
      </c>
      <c r="D226" s="43" t="s">
        <v>38</v>
      </c>
      <c r="E226" s="53" t="s">
        <v>238</v>
      </c>
      <c r="F226" s="42"/>
      <c r="G226" s="57">
        <f>G227</f>
        <v>0</v>
      </c>
      <c r="H226" s="41"/>
      <c r="I226" s="41"/>
    </row>
    <row r="227" spans="1:11" ht="38.25" hidden="1" x14ac:dyDescent="0.2">
      <c r="A227" s="38" t="s">
        <v>242</v>
      </c>
      <c r="B227" s="40"/>
      <c r="C227" s="43" t="s">
        <v>45</v>
      </c>
      <c r="D227" s="43" t="s">
        <v>38</v>
      </c>
      <c r="E227" s="53" t="s">
        <v>238</v>
      </c>
      <c r="F227" s="53"/>
      <c r="G227" s="57">
        <f>G228</f>
        <v>0</v>
      </c>
      <c r="H227" s="41"/>
      <c r="I227" s="41"/>
    </row>
    <row r="228" spans="1:11" ht="38.25" hidden="1" x14ac:dyDescent="0.2">
      <c r="A228" s="38" t="s">
        <v>242</v>
      </c>
      <c r="B228" s="40"/>
      <c r="C228" s="43" t="s">
        <v>45</v>
      </c>
      <c r="D228" s="43" t="s">
        <v>38</v>
      </c>
      <c r="E228" s="53" t="s">
        <v>239</v>
      </c>
      <c r="F228" s="53"/>
      <c r="G228" s="57">
        <f>G229</f>
        <v>0</v>
      </c>
      <c r="H228" s="41"/>
      <c r="I228" s="41"/>
    </row>
    <row r="229" spans="1:11" ht="51" hidden="1" x14ac:dyDescent="0.2">
      <c r="A229" s="82" t="s">
        <v>262</v>
      </c>
      <c r="B229" s="40"/>
      <c r="C229" s="43" t="s">
        <v>45</v>
      </c>
      <c r="D229" s="43" t="s">
        <v>38</v>
      </c>
      <c r="E229" s="53" t="s">
        <v>261</v>
      </c>
      <c r="F229" s="53"/>
      <c r="G229" s="57">
        <v>0</v>
      </c>
      <c r="H229" s="41"/>
      <c r="I229" s="41"/>
    </row>
    <row r="230" spans="1:11" ht="25.5" hidden="1" x14ac:dyDescent="0.2">
      <c r="A230" s="79" t="s">
        <v>79</v>
      </c>
      <c r="B230" s="40"/>
      <c r="C230" s="43" t="s">
        <v>45</v>
      </c>
      <c r="D230" s="43" t="s">
        <v>38</v>
      </c>
      <c r="E230" s="53" t="s">
        <v>261</v>
      </c>
      <c r="F230" s="42" t="s">
        <v>80</v>
      </c>
      <c r="G230" s="57">
        <v>0</v>
      </c>
      <c r="H230" s="41"/>
      <c r="I230" s="41"/>
    </row>
    <row r="231" spans="1:11" ht="18.75" customHeight="1" x14ac:dyDescent="0.2">
      <c r="A231" s="77" t="s">
        <v>248</v>
      </c>
      <c r="B231" s="40"/>
      <c r="C231" s="63" t="s">
        <v>45</v>
      </c>
      <c r="D231" s="63" t="s">
        <v>45</v>
      </c>
      <c r="E231" s="54"/>
      <c r="F231" s="39"/>
      <c r="G231" s="41"/>
      <c r="H231" s="41"/>
      <c r="I231" s="41"/>
    </row>
    <row r="232" spans="1:11" ht="25.5" x14ac:dyDescent="0.25">
      <c r="A232" s="81" t="s">
        <v>116</v>
      </c>
      <c r="B232" s="40"/>
      <c r="C232" s="42" t="s">
        <v>45</v>
      </c>
      <c r="D232" s="42" t="s">
        <v>45</v>
      </c>
      <c r="E232" s="54" t="s">
        <v>112</v>
      </c>
      <c r="F232" s="37"/>
      <c r="G232" s="30">
        <f>G233</f>
        <v>65</v>
      </c>
      <c r="H232" s="30">
        <f>H233</f>
        <v>65</v>
      </c>
      <c r="I232" s="30">
        <f>I233</f>
        <v>65</v>
      </c>
    </row>
    <row r="233" spans="1:11" ht="38.25" x14ac:dyDescent="0.2">
      <c r="A233" s="82" t="s">
        <v>163</v>
      </c>
      <c r="B233" s="60"/>
      <c r="C233" s="42" t="s">
        <v>45</v>
      </c>
      <c r="D233" s="42" t="s">
        <v>45</v>
      </c>
      <c r="E233" s="54" t="s">
        <v>132</v>
      </c>
      <c r="F233" s="45" t="s">
        <v>15</v>
      </c>
      <c r="G233" s="41">
        <f>SUM(G234)</f>
        <v>65</v>
      </c>
      <c r="H233" s="41">
        <f>SUM(H234)</f>
        <v>65</v>
      </c>
      <c r="I233" s="41">
        <f>SUM(I234)</f>
        <v>65</v>
      </c>
    </row>
    <row r="234" spans="1:11" ht="25.5" x14ac:dyDescent="0.2">
      <c r="A234" s="81" t="s">
        <v>137</v>
      </c>
      <c r="B234" s="40"/>
      <c r="C234" s="42" t="s">
        <v>45</v>
      </c>
      <c r="D234" s="42" t="s">
        <v>45</v>
      </c>
      <c r="E234" s="54" t="s">
        <v>133</v>
      </c>
      <c r="F234" s="45" t="s">
        <v>15</v>
      </c>
      <c r="G234" s="41">
        <f>SUM(G236)</f>
        <v>65</v>
      </c>
      <c r="H234" s="41">
        <f>SUM(H236)</f>
        <v>65</v>
      </c>
      <c r="I234" s="41">
        <f>SUM(I236)</f>
        <v>65</v>
      </c>
    </row>
    <row r="235" spans="1:11" ht="25.5" x14ac:dyDescent="0.2">
      <c r="A235" s="79" t="s">
        <v>139</v>
      </c>
      <c r="B235" s="40"/>
      <c r="C235" s="42" t="s">
        <v>45</v>
      </c>
      <c r="D235" s="42" t="s">
        <v>45</v>
      </c>
      <c r="E235" s="54" t="s">
        <v>138</v>
      </c>
      <c r="F235" s="45"/>
      <c r="G235" s="41">
        <f>G236</f>
        <v>65</v>
      </c>
      <c r="H235" s="41">
        <f>H236</f>
        <v>65</v>
      </c>
      <c r="I235" s="41">
        <f>I236</f>
        <v>65</v>
      </c>
    </row>
    <row r="236" spans="1:11" x14ac:dyDescent="0.2">
      <c r="A236" s="80" t="s">
        <v>140</v>
      </c>
      <c r="B236" s="40"/>
      <c r="C236" s="42" t="s">
        <v>45</v>
      </c>
      <c r="D236" s="42" t="s">
        <v>45</v>
      </c>
      <c r="E236" s="53" t="s">
        <v>136</v>
      </c>
      <c r="F236" s="54">
        <v>110</v>
      </c>
      <c r="G236" s="41">
        <f>[1]прил9!E138/1000</f>
        <v>65</v>
      </c>
      <c r="H236" s="41">
        <f>[1]прил9!F138/1000</f>
        <v>65</v>
      </c>
      <c r="I236" s="41">
        <f>[1]прил9!G138/1000</f>
        <v>65</v>
      </c>
    </row>
    <row r="237" spans="1:11" x14ac:dyDescent="0.2">
      <c r="A237" s="77" t="s">
        <v>14</v>
      </c>
      <c r="B237" s="32">
        <v>911</v>
      </c>
      <c r="C237" s="63" t="s">
        <v>46</v>
      </c>
      <c r="D237" s="63" t="s">
        <v>37</v>
      </c>
      <c r="E237" s="32"/>
      <c r="F237" s="32" t="s">
        <v>15</v>
      </c>
      <c r="G237" s="64">
        <f>SUM(G238,G267)</f>
        <v>8061.2530000000006</v>
      </c>
      <c r="H237" s="64">
        <f>SUM(H238,H267)+0.04</f>
        <v>5777.1446531684805</v>
      </c>
      <c r="I237" s="64">
        <f>SUM(I238,I267)</f>
        <v>5633.9419840064793</v>
      </c>
      <c r="J237" s="111"/>
      <c r="K237" s="111"/>
    </row>
    <row r="238" spans="1:11" x14ac:dyDescent="0.2">
      <c r="A238" s="79" t="s">
        <v>12</v>
      </c>
      <c r="B238" s="40"/>
      <c r="C238" s="39" t="s">
        <v>46</v>
      </c>
      <c r="D238" s="39" t="s">
        <v>36</v>
      </c>
      <c r="E238" s="45"/>
      <c r="F238" s="45" t="s">
        <v>15</v>
      </c>
      <c r="G238" s="41">
        <f>SUM(G239)+G266</f>
        <v>7361.6530000000002</v>
      </c>
      <c r="H238" s="41">
        <f>SUM(H239)+H266</f>
        <v>5275.1046531684806</v>
      </c>
      <c r="I238" s="41">
        <f>SUM(I239)+I266</f>
        <v>5131.9419840064793</v>
      </c>
    </row>
    <row r="239" spans="1:11" ht="25.5" x14ac:dyDescent="0.2">
      <c r="A239" s="81" t="s">
        <v>116</v>
      </c>
      <c r="B239" s="40"/>
      <c r="C239" s="39" t="s">
        <v>46</v>
      </c>
      <c r="D239" s="39" t="s">
        <v>36</v>
      </c>
      <c r="E239" s="54" t="s">
        <v>112</v>
      </c>
      <c r="F239" s="45" t="s">
        <v>15</v>
      </c>
      <c r="G239" s="41">
        <f>G240+G258+G250</f>
        <v>7361.6530000000002</v>
      </c>
      <c r="H239" s="41">
        <f>H240+H258+H250</f>
        <v>5275.1046531684806</v>
      </c>
      <c r="I239" s="41">
        <f>I240+I258+I250</f>
        <v>5131.9419840064793</v>
      </c>
    </row>
    <row r="240" spans="1:11" ht="25.5" x14ac:dyDescent="0.2">
      <c r="A240" s="81" t="s">
        <v>193</v>
      </c>
      <c r="B240" s="40"/>
      <c r="C240" s="39" t="s">
        <v>46</v>
      </c>
      <c r="D240" s="39" t="s">
        <v>36</v>
      </c>
      <c r="E240" s="54" t="s">
        <v>113</v>
      </c>
      <c r="F240" s="45" t="s">
        <v>15</v>
      </c>
      <c r="G240" s="41">
        <f>G241</f>
        <v>7361.6530000000002</v>
      </c>
      <c r="H240" s="41">
        <f>H241</f>
        <v>5275.1046531684806</v>
      </c>
      <c r="I240" s="41">
        <f>I241</f>
        <v>5131.9419840064793</v>
      </c>
    </row>
    <row r="241" spans="1:9" x14ac:dyDescent="0.2">
      <c r="A241" s="81" t="s">
        <v>111</v>
      </c>
      <c r="B241" s="40"/>
      <c r="C241" s="39" t="s">
        <v>46</v>
      </c>
      <c r="D241" s="39" t="s">
        <v>36</v>
      </c>
      <c r="E241" s="54" t="s">
        <v>114</v>
      </c>
      <c r="F241" s="45"/>
      <c r="G241" s="41">
        <f>G242+G246+G249</f>
        <v>7361.6530000000002</v>
      </c>
      <c r="H241" s="41">
        <f>H242+H246</f>
        <v>5275.1046531684806</v>
      </c>
      <c r="I241" s="41">
        <f>I242+I246</f>
        <v>5131.9419840064793</v>
      </c>
    </row>
    <row r="242" spans="1:9" x14ac:dyDescent="0.2">
      <c r="A242" s="81" t="s">
        <v>73</v>
      </c>
      <c r="B242" s="40"/>
      <c r="C242" s="39" t="s">
        <v>46</v>
      </c>
      <c r="D242" s="39" t="s">
        <v>36</v>
      </c>
      <c r="E242" s="71" t="s">
        <v>115</v>
      </c>
      <c r="F242" s="45"/>
      <c r="G242" s="41">
        <f>SUM(G243,G245)+G244</f>
        <v>7361.6530000000002</v>
      </c>
      <c r="H242" s="41">
        <f>SUM(H243,H245)+H244</f>
        <v>5275.1046531684806</v>
      </c>
      <c r="I242" s="41">
        <f>SUM(I243,I245)+I244</f>
        <v>5131.9419840064793</v>
      </c>
    </row>
    <row r="243" spans="1:9" x14ac:dyDescent="0.2">
      <c r="A243" s="80" t="s">
        <v>140</v>
      </c>
      <c r="B243" s="40"/>
      <c r="C243" s="39" t="s">
        <v>46</v>
      </c>
      <c r="D243" s="39" t="s">
        <v>36</v>
      </c>
      <c r="E243" s="69" t="s">
        <v>115</v>
      </c>
      <c r="F243" s="54">
        <v>110</v>
      </c>
      <c r="G243" s="41">
        <f>1911.033+142.74+4.1</f>
        <v>2057.873</v>
      </c>
      <c r="H243" s="41">
        <f>([1]прил9!F151+[1]прил9!F153)/1000</f>
        <v>1911.0329999999999</v>
      </c>
      <c r="I243" s="41">
        <f>([1]прил9!G151+[1]прил9!G153)/1000</f>
        <v>1911.0329999999999</v>
      </c>
    </row>
    <row r="244" spans="1:9" x14ac:dyDescent="0.2">
      <c r="A244" s="80" t="s">
        <v>140</v>
      </c>
      <c r="B244" s="40"/>
      <c r="C244" s="39" t="s">
        <v>46</v>
      </c>
      <c r="D244" s="39" t="s">
        <v>36</v>
      </c>
      <c r="E244" s="69" t="s">
        <v>203</v>
      </c>
      <c r="F244" s="54">
        <v>110</v>
      </c>
      <c r="G244" s="41">
        <f>1042.7+1089.6+46.9</f>
        <v>2179.2000000000003</v>
      </c>
      <c r="H244" s="41">
        <f>[1]прил9!F143/1000+[1]прил9!F147/1000</f>
        <v>1042.7354</v>
      </c>
      <c r="I244" s="41">
        <f>[1]прил9!G143/1000+[1]прил9!G147/1000</f>
        <v>1042.7354</v>
      </c>
    </row>
    <row r="245" spans="1:9" ht="25.5" x14ac:dyDescent="0.2">
      <c r="A245" s="79" t="s">
        <v>79</v>
      </c>
      <c r="B245" s="40"/>
      <c r="C245" s="39" t="s">
        <v>46</v>
      </c>
      <c r="D245" s="39" t="s">
        <v>36</v>
      </c>
      <c r="E245" s="69" t="s">
        <v>115</v>
      </c>
      <c r="F245" s="39" t="s">
        <v>80</v>
      </c>
      <c r="G245" s="41">
        <f>2668.28+306+150+4.4-4.1</f>
        <v>3124.5800000000004</v>
      </c>
      <c r="H245" s="41">
        <f>([1]прил9!F154+[1]прил9!F155+[1]прил9!F157+[1]прил9!F158+[1]прил9!F159+[1]прил9!F160+[1]прил9!F163)/1000</f>
        <v>2321.3362531684802</v>
      </c>
      <c r="I245" s="41">
        <f>([1]прил9!G154+[1]прил9!G155+[1]прил9!G157+[1]прил9!G158+[1]прил9!G159+[1]прил9!G160+[1]прил9!G163)/1000</f>
        <v>2178.1735840064794</v>
      </c>
    </row>
    <row r="246" spans="1:9" ht="25.5" hidden="1" x14ac:dyDescent="0.2">
      <c r="A246" s="79" t="s">
        <v>204</v>
      </c>
      <c r="B246" s="40"/>
      <c r="C246" s="39" t="s">
        <v>46</v>
      </c>
      <c r="D246" s="39" t="s">
        <v>36</v>
      </c>
      <c r="E246" s="69" t="s">
        <v>203</v>
      </c>
      <c r="F246" s="45"/>
      <c r="G246" s="41">
        <f>G247</f>
        <v>0</v>
      </c>
      <c r="H246" s="41">
        <f>H247</f>
        <v>0</v>
      </c>
      <c r="I246" s="41">
        <f>I247</f>
        <v>0</v>
      </c>
    </row>
    <row r="247" spans="1:9" hidden="1" x14ac:dyDescent="0.2">
      <c r="A247" s="80" t="s">
        <v>140</v>
      </c>
      <c r="B247" s="40"/>
      <c r="C247" s="39" t="s">
        <v>46</v>
      </c>
      <c r="D247" s="39" t="s">
        <v>36</v>
      </c>
      <c r="E247" s="69" t="s">
        <v>203</v>
      </c>
      <c r="F247" s="54">
        <v>110</v>
      </c>
      <c r="G247" s="41"/>
      <c r="H247" s="41"/>
      <c r="I247" s="41"/>
    </row>
    <row r="248" spans="1:9" ht="25.5" hidden="1" x14ac:dyDescent="0.2">
      <c r="A248" s="79" t="s">
        <v>270</v>
      </c>
      <c r="B248" s="40"/>
      <c r="C248" s="39" t="s">
        <v>46</v>
      </c>
      <c r="D248" s="39" t="s">
        <v>36</v>
      </c>
      <c r="E248" s="54" t="s">
        <v>272</v>
      </c>
      <c r="F248" s="54"/>
      <c r="G248" s="41">
        <f>G249</f>
        <v>0</v>
      </c>
      <c r="H248" s="41"/>
      <c r="I248" s="41"/>
    </row>
    <row r="249" spans="1:9" ht="25.5" hidden="1" x14ac:dyDescent="0.2">
      <c r="A249" s="79" t="s">
        <v>79</v>
      </c>
      <c r="B249" s="40"/>
      <c r="C249" s="39" t="s">
        <v>46</v>
      </c>
      <c r="D249" s="39" t="s">
        <v>36</v>
      </c>
      <c r="E249" s="54" t="s">
        <v>272</v>
      </c>
      <c r="F249" s="39" t="s">
        <v>80</v>
      </c>
      <c r="G249" s="41"/>
      <c r="H249" s="41"/>
      <c r="I249" s="41"/>
    </row>
    <row r="250" spans="1:9" hidden="1" x14ac:dyDescent="0.2">
      <c r="A250" s="81" t="s">
        <v>232</v>
      </c>
      <c r="B250" s="40"/>
      <c r="C250" s="39" t="s">
        <v>46</v>
      </c>
      <c r="D250" s="39" t="s">
        <v>36</v>
      </c>
      <c r="E250" s="69" t="s">
        <v>249</v>
      </c>
      <c r="F250" s="54"/>
      <c r="G250" s="41">
        <f t="shared" ref="G250:I251" si="17">G251</f>
        <v>0</v>
      </c>
      <c r="H250" s="41">
        <f t="shared" si="17"/>
        <v>0</v>
      </c>
      <c r="I250" s="41">
        <f t="shared" si="17"/>
        <v>0</v>
      </c>
    </row>
    <row r="251" spans="1:9" hidden="1" x14ac:dyDescent="0.2">
      <c r="A251" s="81" t="s">
        <v>233</v>
      </c>
      <c r="B251" s="40"/>
      <c r="C251" s="39" t="s">
        <v>46</v>
      </c>
      <c r="D251" s="39" t="s">
        <v>36</v>
      </c>
      <c r="E251" s="69" t="s">
        <v>275</v>
      </c>
      <c r="F251" s="54"/>
      <c r="G251" s="41">
        <f>G252+G256</f>
        <v>0</v>
      </c>
      <c r="H251" s="41">
        <f t="shared" si="17"/>
        <v>0</v>
      </c>
      <c r="I251" s="41">
        <f t="shared" si="17"/>
        <v>0</v>
      </c>
    </row>
    <row r="252" spans="1:9" hidden="1" x14ac:dyDescent="0.2">
      <c r="A252" s="81" t="s">
        <v>234</v>
      </c>
      <c r="B252" s="40"/>
      <c r="C252" s="39" t="s">
        <v>46</v>
      </c>
      <c r="D252" s="39" t="s">
        <v>36</v>
      </c>
      <c r="E252" s="69" t="s">
        <v>235</v>
      </c>
      <c r="F252" s="54"/>
      <c r="G252" s="41">
        <f>G253+G255+G254</f>
        <v>0</v>
      </c>
      <c r="H252" s="41">
        <f>H253+H255+H254</f>
        <v>0</v>
      </c>
      <c r="I252" s="41">
        <f>I253+I255+I254</f>
        <v>0</v>
      </c>
    </row>
    <row r="253" spans="1:9" hidden="1" x14ac:dyDescent="0.2">
      <c r="A253" s="80" t="s">
        <v>140</v>
      </c>
      <c r="B253" s="40"/>
      <c r="C253" s="39" t="s">
        <v>46</v>
      </c>
      <c r="D253" s="39" t="s">
        <v>36</v>
      </c>
      <c r="E253" s="69" t="s">
        <v>235</v>
      </c>
      <c r="F253" s="54">
        <v>110</v>
      </c>
      <c r="G253" s="72"/>
      <c r="H253" s="72"/>
      <c r="I253" s="72"/>
    </row>
    <row r="254" spans="1:9" hidden="1" x14ac:dyDescent="0.2">
      <c r="A254" s="80" t="s">
        <v>140</v>
      </c>
      <c r="B254" s="40"/>
      <c r="C254" s="39" t="s">
        <v>46</v>
      </c>
      <c r="D254" s="39" t="s">
        <v>36</v>
      </c>
      <c r="E254" s="69" t="s">
        <v>244</v>
      </c>
      <c r="F254" s="54">
        <v>110</v>
      </c>
      <c r="G254" s="41"/>
      <c r="H254" s="41"/>
      <c r="I254" s="41"/>
    </row>
    <row r="255" spans="1:9" ht="25.5" hidden="1" x14ac:dyDescent="0.2">
      <c r="A255" s="79" t="s">
        <v>79</v>
      </c>
      <c r="B255" s="40"/>
      <c r="C255" s="39" t="s">
        <v>46</v>
      </c>
      <c r="D255" s="39" t="s">
        <v>36</v>
      </c>
      <c r="E255" s="69" t="s">
        <v>235</v>
      </c>
      <c r="F255" s="39" t="s">
        <v>80</v>
      </c>
      <c r="G255" s="41"/>
      <c r="H255" s="41"/>
      <c r="I255" s="41"/>
    </row>
    <row r="256" spans="1:9" ht="25.5" hidden="1" x14ac:dyDescent="0.2">
      <c r="A256" s="79" t="s">
        <v>270</v>
      </c>
      <c r="B256" s="40"/>
      <c r="C256" s="39" t="s">
        <v>46</v>
      </c>
      <c r="D256" s="39" t="s">
        <v>36</v>
      </c>
      <c r="E256" s="54" t="s">
        <v>273</v>
      </c>
      <c r="F256" s="54"/>
      <c r="G256" s="41">
        <f>G257</f>
        <v>0</v>
      </c>
      <c r="H256" s="41"/>
      <c r="I256" s="41"/>
    </row>
    <row r="257" spans="1:9" ht="25.5" hidden="1" x14ac:dyDescent="0.2">
      <c r="A257" s="79" t="s">
        <v>79</v>
      </c>
      <c r="B257" s="40"/>
      <c r="C257" s="39" t="s">
        <v>46</v>
      </c>
      <c r="D257" s="39" t="s">
        <v>36</v>
      </c>
      <c r="E257" s="54" t="s">
        <v>273</v>
      </c>
      <c r="F257" s="39" t="s">
        <v>80</v>
      </c>
      <c r="G257" s="41"/>
      <c r="H257" s="41"/>
      <c r="I257" s="41"/>
    </row>
    <row r="258" spans="1:9" ht="38.25" hidden="1" x14ac:dyDescent="0.2">
      <c r="A258" s="81" t="s">
        <v>194</v>
      </c>
      <c r="B258" s="40"/>
      <c r="C258" s="39" t="s">
        <v>46</v>
      </c>
      <c r="D258" s="39" t="s">
        <v>36</v>
      </c>
      <c r="E258" s="54" t="s">
        <v>117</v>
      </c>
      <c r="F258" s="45"/>
      <c r="G258" s="41">
        <f t="shared" ref="G258:I259" si="18">G259</f>
        <v>0</v>
      </c>
      <c r="H258" s="41">
        <f t="shared" si="18"/>
        <v>0</v>
      </c>
      <c r="I258" s="41">
        <f t="shared" si="18"/>
        <v>0</v>
      </c>
    </row>
    <row r="259" spans="1:9" hidden="1" x14ac:dyDescent="0.2">
      <c r="A259" s="81" t="s">
        <v>118</v>
      </c>
      <c r="B259" s="40"/>
      <c r="C259" s="39" t="s">
        <v>46</v>
      </c>
      <c r="D259" s="39" t="s">
        <v>36</v>
      </c>
      <c r="E259" s="54" t="s">
        <v>119</v>
      </c>
      <c r="F259" s="45"/>
      <c r="G259" s="41">
        <f>G260+G264</f>
        <v>0</v>
      </c>
      <c r="H259" s="41">
        <f t="shared" si="18"/>
        <v>0</v>
      </c>
      <c r="I259" s="41">
        <f t="shared" si="18"/>
        <v>0</v>
      </c>
    </row>
    <row r="260" spans="1:9" hidden="1" x14ac:dyDescent="0.2">
      <c r="A260" s="81" t="s">
        <v>74</v>
      </c>
      <c r="B260" s="40"/>
      <c r="C260" s="39" t="s">
        <v>46</v>
      </c>
      <c r="D260" s="39" t="s">
        <v>36</v>
      </c>
      <c r="E260" s="54" t="s">
        <v>120</v>
      </c>
      <c r="F260" s="45"/>
      <c r="G260" s="41">
        <f>SUM(G261:G263)</f>
        <v>0</v>
      </c>
      <c r="H260" s="41">
        <f>SUM(H261:H263)</f>
        <v>0</v>
      </c>
      <c r="I260" s="41">
        <f>SUM(I261:I263)</f>
        <v>0</v>
      </c>
    </row>
    <row r="261" spans="1:9" hidden="1" x14ac:dyDescent="0.2">
      <c r="A261" s="80" t="s">
        <v>140</v>
      </c>
      <c r="B261" s="40"/>
      <c r="C261" s="39" t="s">
        <v>46</v>
      </c>
      <c r="D261" s="39" t="s">
        <v>36</v>
      </c>
      <c r="E261" s="54" t="s">
        <v>120</v>
      </c>
      <c r="F261" s="54">
        <v>110</v>
      </c>
      <c r="G261" s="72"/>
      <c r="H261" s="72"/>
      <c r="I261" s="72"/>
    </row>
    <row r="262" spans="1:9" hidden="1" x14ac:dyDescent="0.2">
      <c r="A262" s="80" t="s">
        <v>140</v>
      </c>
      <c r="B262" s="40"/>
      <c r="C262" s="39" t="s">
        <v>46</v>
      </c>
      <c r="D262" s="39" t="s">
        <v>36</v>
      </c>
      <c r="E262" s="54" t="s">
        <v>245</v>
      </c>
      <c r="F262" s="54">
        <v>110</v>
      </c>
      <c r="G262" s="41"/>
      <c r="H262" s="41"/>
      <c r="I262" s="41"/>
    </row>
    <row r="263" spans="1:9" ht="25.5" hidden="1" x14ac:dyDescent="0.2">
      <c r="A263" s="79" t="s">
        <v>79</v>
      </c>
      <c r="B263" s="40"/>
      <c r="C263" s="42" t="s">
        <v>46</v>
      </c>
      <c r="D263" s="39" t="s">
        <v>36</v>
      </c>
      <c r="E263" s="54" t="s">
        <v>120</v>
      </c>
      <c r="F263" s="39" t="s">
        <v>80</v>
      </c>
      <c r="G263" s="41"/>
      <c r="H263" s="41"/>
      <c r="I263" s="41"/>
    </row>
    <row r="264" spans="1:9" ht="25.5" hidden="1" x14ac:dyDescent="0.2">
      <c r="A264" s="79" t="s">
        <v>270</v>
      </c>
      <c r="B264" s="40"/>
      <c r="C264" s="39" t="s">
        <v>46</v>
      </c>
      <c r="D264" s="39" t="s">
        <v>36</v>
      </c>
      <c r="E264" s="54" t="s">
        <v>274</v>
      </c>
      <c r="F264" s="54"/>
      <c r="G264" s="41">
        <f>G265</f>
        <v>0</v>
      </c>
      <c r="H264" s="41"/>
      <c r="I264" s="41"/>
    </row>
    <row r="265" spans="1:9" ht="25.5" hidden="1" x14ac:dyDescent="0.2">
      <c r="A265" s="79" t="s">
        <v>79</v>
      </c>
      <c r="B265" s="40"/>
      <c r="C265" s="39" t="s">
        <v>46</v>
      </c>
      <c r="D265" s="39" t="s">
        <v>36</v>
      </c>
      <c r="E265" s="54" t="s">
        <v>274</v>
      </c>
      <c r="F265" s="39" t="s">
        <v>80</v>
      </c>
      <c r="G265" s="41"/>
      <c r="H265" s="41"/>
      <c r="I265" s="41"/>
    </row>
    <row r="266" spans="1:9" hidden="1" x14ac:dyDescent="0.2">
      <c r="A266" s="80" t="s">
        <v>140</v>
      </c>
      <c r="B266" s="40"/>
      <c r="C266" s="42" t="s">
        <v>46</v>
      </c>
      <c r="D266" s="39" t="s">
        <v>36</v>
      </c>
      <c r="E266" s="54" t="s">
        <v>271</v>
      </c>
      <c r="F266" s="54">
        <v>110</v>
      </c>
      <c r="G266" s="41"/>
      <c r="H266" s="41"/>
      <c r="I266" s="41"/>
    </row>
    <row r="267" spans="1:9" ht="25.5" x14ac:dyDescent="0.2">
      <c r="A267" s="81" t="s">
        <v>121</v>
      </c>
      <c r="B267" s="44"/>
      <c r="C267" s="39" t="s">
        <v>46</v>
      </c>
      <c r="D267" s="73" t="s">
        <v>39</v>
      </c>
      <c r="E267" s="45"/>
      <c r="F267" s="45" t="s">
        <v>15</v>
      </c>
      <c r="G267" s="41">
        <f>G269+G273+G278</f>
        <v>699.59999999999991</v>
      </c>
      <c r="H267" s="41">
        <f>H269+H273+H278</f>
        <v>502</v>
      </c>
      <c r="I267" s="41">
        <f>I269+I273+I278</f>
        <v>502</v>
      </c>
    </row>
    <row r="268" spans="1:9" ht="25.5" x14ac:dyDescent="0.2">
      <c r="A268" s="81" t="s">
        <v>116</v>
      </c>
      <c r="B268" s="40"/>
      <c r="C268" s="39" t="s">
        <v>46</v>
      </c>
      <c r="D268" s="73" t="s">
        <v>39</v>
      </c>
      <c r="E268" s="54" t="s">
        <v>112</v>
      </c>
      <c r="F268" s="45"/>
      <c r="G268" s="41">
        <f>G269</f>
        <v>55</v>
      </c>
      <c r="H268" s="41">
        <f>H269</f>
        <v>55</v>
      </c>
      <c r="I268" s="41">
        <f>I269</f>
        <v>55</v>
      </c>
    </row>
    <row r="269" spans="1:9" ht="39" customHeight="1" x14ac:dyDescent="0.2">
      <c r="A269" s="82" t="s">
        <v>135</v>
      </c>
      <c r="B269" s="60"/>
      <c r="C269" s="39" t="s">
        <v>46</v>
      </c>
      <c r="D269" s="39" t="s">
        <v>39</v>
      </c>
      <c r="E269" s="54" t="s">
        <v>132</v>
      </c>
      <c r="F269" s="45" t="s">
        <v>15</v>
      </c>
      <c r="G269" s="41">
        <f>SUM(G270)</f>
        <v>55</v>
      </c>
      <c r="H269" s="41">
        <f>SUM(H270)</f>
        <v>55</v>
      </c>
      <c r="I269" s="41">
        <f>SUM(I270)</f>
        <v>55</v>
      </c>
    </row>
    <row r="270" spans="1:9" ht="15" customHeight="1" x14ac:dyDescent="0.2">
      <c r="A270" s="82" t="s">
        <v>125</v>
      </c>
      <c r="B270" s="40"/>
      <c r="C270" s="39" t="s">
        <v>46</v>
      </c>
      <c r="D270" s="39" t="s">
        <v>39</v>
      </c>
      <c r="E270" s="54" t="s">
        <v>133</v>
      </c>
      <c r="F270" s="45" t="s">
        <v>15</v>
      </c>
      <c r="G270" s="41">
        <f>SUM(G272)</f>
        <v>55</v>
      </c>
      <c r="H270" s="41">
        <f>SUM(H272)</f>
        <v>55</v>
      </c>
      <c r="I270" s="41">
        <f>SUM(I272)</f>
        <v>55</v>
      </c>
    </row>
    <row r="271" spans="1:9" ht="15.75" customHeight="1" x14ac:dyDescent="0.2">
      <c r="A271" s="81" t="s">
        <v>75</v>
      </c>
      <c r="B271" s="40"/>
      <c r="C271" s="39" t="s">
        <v>46</v>
      </c>
      <c r="D271" s="39" t="s">
        <v>39</v>
      </c>
      <c r="E271" s="54" t="s">
        <v>134</v>
      </c>
      <c r="F271" s="45"/>
      <c r="G271" s="41">
        <f>G272</f>
        <v>55</v>
      </c>
      <c r="H271" s="41">
        <f>H272</f>
        <v>55</v>
      </c>
      <c r="I271" s="41">
        <f>I272</f>
        <v>55</v>
      </c>
    </row>
    <row r="272" spans="1:9" ht="27.75" customHeight="1" x14ac:dyDescent="0.2">
      <c r="A272" s="79" t="s">
        <v>79</v>
      </c>
      <c r="B272" s="40"/>
      <c r="C272" s="39" t="s">
        <v>46</v>
      </c>
      <c r="D272" s="39" t="s">
        <v>39</v>
      </c>
      <c r="E272" s="54" t="s">
        <v>134</v>
      </c>
      <c r="F272" s="39" t="s">
        <v>80</v>
      </c>
      <c r="G272" s="41">
        <f>[1]прил9!E201/1000</f>
        <v>55</v>
      </c>
      <c r="H272" s="41">
        <f>[1]прил9!F201/1000</f>
        <v>55</v>
      </c>
      <c r="I272" s="41">
        <f>[1]прил9!G201/1000</f>
        <v>55</v>
      </c>
    </row>
    <row r="273" spans="1:9" ht="54" customHeight="1" x14ac:dyDescent="0.2">
      <c r="A273" s="82" t="s">
        <v>195</v>
      </c>
      <c r="B273" s="60"/>
      <c r="C273" s="39" t="s">
        <v>46</v>
      </c>
      <c r="D273" s="39" t="s">
        <v>39</v>
      </c>
      <c r="E273" s="54" t="s">
        <v>122</v>
      </c>
      <c r="F273" s="45" t="s">
        <v>15</v>
      </c>
      <c r="G273" s="41">
        <f t="shared" ref="G273:I274" si="19">G274</f>
        <v>473.8</v>
      </c>
      <c r="H273" s="41">
        <f t="shared" si="19"/>
        <v>447</v>
      </c>
      <c r="I273" s="41">
        <f t="shared" si="19"/>
        <v>447</v>
      </c>
    </row>
    <row r="274" spans="1:9" x14ac:dyDescent="0.2">
      <c r="A274" s="81" t="s">
        <v>125</v>
      </c>
      <c r="B274" s="40"/>
      <c r="C274" s="39" t="s">
        <v>46</v>
      </c>
      <c r="D274" s="39" t="s">
        <v>39</v>
      </c>
      <c r="E274" s="54" t="s">
        <v>123</v>
      </c>
      <c r="F274" s="45" t="s">
        <v>15</v>
      </c>
      <c r="G274" s="41">
        <f t="shared" si="19"/>
        <v>473.8</v>
      </c>
      <c r="H274" s="41">
        <f t="shared" si="19"/>
        <v>447</v>
      </c>
      <c r="I274" s="41">
        <f t="shared" si="19"/>
        <v>447</v>
      </c>
    </row>
    <row r="275" spans="1:9" x14ac:dyDescent="0.2">
      <c r="A275" s="81" t="s">
        <v>75</v>
      </c>
      <c r="B275" s="40"/>
      <c r="C275" s="39" t="s">
        <v>46</v>
      </c>
      <c r="D275" s="39" t="s">
        <v>39</v>
      </c>
      <c r="E275" s="54" t="s">
        <v>124</v>
      </c>
      <c r="F275" s="45"/>
      <c r="G275" s="41">
        <f>G276+G277</f>
        <v>473.8</v>
      </c>
      <c r="H275" s="41">
        <f>H276+H277</f>
        <v>447</v>
      </c>
      <c r="I275" s="41">
        <f>I276+I277</f>
        <v>447</v>
      </c>
    </row>
    <row r="276" spans="1:9" ht="25.5" x14ac:dyDescent="0.2">
      <c r="A276" s="79" t="s">
        <v>79</v>
      </c>
      <c r="B276" s="40"/>
      <c r="C276" s="39" t="s">
        <v>46</v>
      </c>
      <c r="D276" s="39" t="s">
        <v>39</v>
      </c>
      <c r="E276" s="54" t="s">
        <v>124</v>
      </c>
      <c r="F276" s="39" t="s">
        <v>80</v>
      </c>
      <c r="G276" s="41">
        <f>547-73.2</f>
        <v>473.8</v>
      </c>
      <c r="H276" s="41">
        <f>[1]прил9!F194/1000</f>
        <v>447</v>
      </c>
      <c r="I276" s="41">
        <f>[1]прил9!G194/1000</f>
        <v>447</v>
      </c>
    </row>
    <row r="277" spans="1:9" hidden="1" x14ac:dyDescent="0.2">
      <c r="A277" s="82" t="s">
        <v>78</v>
      </c>
      <c r="B277" s="40"/>
      <c r="C277" s="39" t="s">
        <v>46</v>
      </c>
      <c r="D277" s="39" t="s">
        <v>39</v>
      </c>
      <c r="E277" s="54" t="s">
        <v>124</v>
      </c>
      <c r="F277" s="42" t="s">
        <v>208</v>
      </c>
      <c r="G277" s="41"/>
      <c r="H277" s="41"/>
      <c r="I277" s="41"/>
    </row>
    <row r="278" spans="1:9" x14ac:dyDescent="0.2">
      <c r="A278" s="81" t="s">
        <v>61</v>
      </c>
      <c r="B278" s="44"/>
      <c r="C278" s="42" t="s">
        <v>46</v>
      </c>
      <c r="D278" s="39" t="s">
        <v>39</v>
      </c>
      <c r="E278" s="50" t="s">
        <v>89</v>
      </c>
      <c r="F278" s="39"/>
      <c r="G278" s="41">
        <f t="shared" ref="G278:I282" si="20">G279</f>
        <v>170.8</v>
      </c>
      <c r="H278" s="41">
        <f t="shared" si="20"/>
        <v>0</v>
      </c>
      <c r="I278" s="41">
        <f t="shared" si="20"/>
        <v>0</v>
      </c>
    </row>
    <row r="279" spans="1:9" x14ac:dyDescent="0.2">
      <c r="A279" s="81" t="s">
        <v>61</v>
      </c>
      <c r="B279" s="44"/>
      <c r="C279" s="42" t="s">
        <v>46</v>
      </c>
      <c r="D279" s="39" t="s">
        <v>39</v>
      </c>
      <c r="E279" s="50" t="s">
        <v>90</v>
      </c>
      <c r="F279" s="39"/>
      <c r="G279" s="41">
        <f t="shared" si="20"/>
        <v>170.8</v>
      </c>
      <c r="H279" s="41">
        <f t="shared" si="20"/>
        <v>0</v>
      </c>
      <c r="I279" s="41">
        <f t="shared" si="20"/>
        <v>0</v>
      </c>
    </row>
    <row r="280" spans="1:9" x14ac:dyDescent="0.2">
      <c r="A280" s="81" t="s">
        <v>61</v>
      </c>
      <c r="B280" s="44"/>
      <c r="C280" s="42" t="s">
        <v>46</v>
      </c>
      <c r="D280" s="39" t="s">
        <v>39</v>
      </c>
      <c r="E280" s="54" t="s">
        <v>106</v>
      </c>
      <c r="F280" s="39"/>
      <c r="G280" s="41">
        <f>G282</f>
        <v>170.8</v>
      </c>
      <c r="H280" s="41">
        <f>H282</f>
        <v>0</v>
      </c>
      <c r="I280" s="41">
        <f>I282</f>
        <v>0</v>
      </c>
    </row>
    <row r="281" spans="1:9" x14ac:dyDescent="0.2">
      <c r="A281" s="81" t="s">
        <v>75</v>
      </c>
      <c r="B281" s="44"/>
      <c r="C281" s="42" t="s">
        <v>46</v>
      </c>
      <c r="D281" s="39" t="s">
        <v>39</v>
      </c>
      <c r="E281" s="54" t="s">
        <v>212</v>
      </c>
      <c r="F281" s="39"/>
      <c r="G281" s="41">
        <f>G282</f>
        <v>170.8</v>
      </c>
      <c r="H281" s="41"/>
      <c r="I281" s="41"/>
    </row>
    <row r="282" spans="1:9" x14ac:dyDescent="0.2">
      <c r="A282" s="82" t="s">
        <v>78</v>
      </c>
      <c r="B282" s="40"/>
      <c r="C282" s="39" t="s">
        <v>46</v>
      </c>
      <c r="D282" s="39" t="s">
        <v>39</v>
      </c>
      <c r="E282" s="54" t="s">
        <v>212</v>
      </c>
      <c r="F282" s="45">
        <v>850</v>
      </c>
      <c r="G282" s="41">
        <v>170.8</v>
      </c>
      <c r="H282" s="41">
        <f t="shared" si="20"/>
        <v>0</v>
      </c>
      <c r="I282" s="41">
        <f t="shared" si="20"/>
        <v>0</v>
      </c>
    </row>
    <row r="283" spans="1:9" ht="25.5" x14ac:dyDescent="0.2">
      <c r="A283" s="79" t="s">
        <v>79</v>
      </c>
      <c r="B283" s="40"/>
      <c r="C283" s="39" t="s">
        <v>46</v>
      </c>
      <c r="D283" s="39" t="s">
        <v>39</v>
      </c>
      <c r="E283" s="54" t="s">
        <v>212</v>
      </c>
      <c r="F283" s="39" t="s">
        <v>80</v>
      </c>
      <c r="G283" s="41"/>
      <c r="H283" s="41"/>
      <c r="I283" s="41"/>
    </row>
    <row r="284" spans="1:9" x14ac:dyDescent="0.2">
      <c r="A284" s="83" t="s">
        <v>28</v>
      </c>
      <c r="B284" s="32">
        <v>911</v>
      </c>
      <c r="C284" s="63" t="s">
        <v>47</v>
      </c>
      <c r="D284" s="63" t="s">
        <v>37</v>
      </c>
      <c r="E284" s="63"/>
      <c r="F284" s="63"/>
      <c r="G284" s="64">
        <f t="shared" ref="G284:G289" si="21">G285</f>
        <v>1282.548</v>
      </c>
      <c r="H284" s="64">
        <f t="shared" ref="H284:I287" si="22">H285</f>
        <v>1282.548</v>
      </c>
      <c r="I284" s="64">
        <f t="shared" si="22"/>
        <v>1282.548</v>
      </c>
    </row>
    <row r="285" spans="1:9" x14ac:dyDescent="0.2">
      <c r="A285" s="79" t="s">
        <v>25</v>
      </c>
      <c r="B285" s="65"/>
      <c r="C285" s="39" t="s">
        <v>47</v>
      </c>
      <c r="D285" s="39" t="s">
        <v>36</v>
      </c>
      <c r="E285" s="39"/>
      <c r="F285" s="39"/>
      <c r="G285" s="41">
        <f t="shared" si="21"/>
        <v>1282.548</v>
      </c>
      <c r="H285" s="41">
        <f t="shared" si="22"/>
        <v>1282.548</v>
      </c>
      <c r="I285" s="41">
        <f t="shared" si="22"/>
        <v>1282.548</v>
      </c>
    </row>
    <row r="286" spans="1:9" x14ac:dyDescent="0.2">
      <c r="A286" s="81" t="s">
        <v>61</v>
      </c>
      <c r="B286" s="44"/>
      <c r="C286" s="39" t="s">
        <v>47</v>
      </c>
      <c r="D286" s="39" t="s">
        <v>36</v>
      </c>
      <c r="E286" s="50" t="s">
        <v>89</v>
      </c>
      <c r="F286" s="39"/>
      <c r="G286" s="41">
        <f t="shared" si="21"/>
        <v>1282.548</v>
      </c>
      <c r="H286" s="41">
        <f t="shared" si="22"/>
        <v>1282.548</v>
      </c>
      <c r="I286" s="41">
        <f t="shared" si="22"/>
        <v>1282.548</v>
      </c>
    </row>
    <row r="287" spans="1:9" x14ac:dyDescent="0.2">
      <c r="A287" s="81" t="s">
        <v>164</v>
      </c>
      <c r="B287" s="44"/>
      <c r="C287" s="39" t="s">
        <v>47</v>
      </c>
      <c r="D287" s="39" t="s">
        <v>36</v>
      </c>
      <c r="E287" s="50" t="s">
        <v>90</v>
      </c>
      <c r="F287" s="39"/>
      <c r="G287" s="41">
        <f t="shared" si="21"/>
        <v>1282.548</v>
      </c>
      <c r="H287" s="41">
        <f t="shared" si="22"/>
        <v>1282.548</v>
      </c>
      <c r="I287" s="41">
        <f t="shared" si="22"/>
        <v>1282.548</v>
      </c>
    </row>
    <row r="288" spans="1:9" x14ac:dyDescent="0.2">
      <c r="A288" s="81" t="s">
        <v>164</v>
      </c>
      <c r="B288" s="44"/>
      <c r="C288" s="39" t="s">
        <v>47</v>
      </c>
      <c r="D288" s="39" t="s">
        <v>36</v>
      </c>
      <c r="E288" s="54" t="s">
        <v>106</v>
      </c>
      <c r="F288" s="39"/>
      <c r="G288" s="41">
        <f t="shared" si="21"/>
        <v>1282.548</v>
      </c>
      <c r="H288" s="41">
        <f>H289</f>
        <v>1282.548</v>
      </c>
      <c r="I288" s="41">
        <f>I289</f>
        <v>1282.548</v>
      </c>
    </row>
    <row r="289" spans="1:9" x14ac:dyDescent="0.2">
      <c r="A289" s="79" t="s">
        <v>29</v>
      </c>
      <c r="B289" s="44"/>
      <c r="C289" s="39" t="s">
        <v>47</v>
      </c>
      <c r="D289" s="39" t="s">
        <v>36</v>
      </c>
      <c r="E289" s="54" t="s">
        <v>131</v>
      </c>
      <c r="F289" s="39"/>
      <c r="G289" s="41">
        <f t="shared" si="21"/>
        <v>1282.548</v>
      </c>
      <c r="H289" s="41">
        <f>H290</f>
        <v>1282.548</v>
      </c>
      <c r="I289" s="41">
        <f>I290</f>
        <v>1282.548</v>
      </c>
    </row>
    <row r="290" spans="1:9" ht="25.5" x14ac:dyDescent="0.2">
      <c r="A290" s="79" t="s">
        <v>266</v>
      </c>
      <c r="B290" s="65"/>
      <c r="C290" s="39" t="s">
        <v>47</v>
      </c>
      <c r="D290" s="39" t="s">
        <v>36</v>
      </c>
      <c r="E290" s="54" t="s">
        <v>131</v>
      </c>
      <c r="F290" s="42" t="s">
        <v>265</v>
      </c>
      <c r="G290" s="41">
        <f>[1]прил9!E216/1000</f>
        <v>1282.548</v>
      </c>
      <c r="H290" s="41">
        <f>[1]прил9!F216/1000</f>
        <v>1282.548</v>
      </c>
      <c r="I290" s="41">
        <f>[1]прил9!G216/1000</f>
        <v>1282.548</v>
      </c>
    </row>
    <row r="291" spans="1:9" x14ac:dyDescent="0.2">
      <c r="A291" s="77" t="s">
        <v>9</v>
      </c>
      <c r="B291" s="32">
        <v>911</v>
      </c>
      <c r="C291" s="63" t="s">
        <v>40</v>
      </c>
      <c r="D291" s="63" t="s">
        <v>37</v>
      </c>
      <c r="E291" s="32"/>
      <c r="F291" s="32"/>
      <c r="G291" s="64">
        <f>G304+G292</f>
        <v>475</v>
      </c>
      <c r="H291" s="64">
        <f>H304+H298</f>
        <v>1060.7</v>
      </c>
      <c r="I291" s="64">
        <f>I304</f>
        <v>75</v>
      </c>
    </row>
    <row r="292" spans="1:9" hidden="1" x14ac:dyDescent="0.2">
      <c r="A292" s="79" t="s">
        <v>268</v>
      </c>
      <c r="B292" s="32"/>
      <c r="C292" s="63" t="s">
        <v>40</v>
      </c>
      <c r="D292" s="63" t="s">
        <v>36</v>
      </c>
      <c r="E292" s="32"/>
      <c r="F292" s="32"/>
      <c r="G292" s="72">
        <f>G293</f>
        <v>0</v>
      </c>
      <c r="H292" s="64"/>
      <c r="I292" s="64"/>
    </row>
    <row r="293" spans="1:9" hidden="1" x14ac:dyDescent="0.2">
      <c r="A293" s="81" t="s">
        <v>61</v>
      </c>
      <c r="B293" s="61"/>
      <c r="C293" s="74" t="s">
        <v>40</v>
      </c>
      <c r="D293" s="42" t="s">
        <v>36</v>
      </c>
      <c r="E293" s="50" t="s">
        <v>89</v>
      </c>
      <c r="F293" s="32"/>
      <c r="G293" s="72">
        <f>G294</f>
        <v>0</v>
      </c>
      <c r="H293" s="64"/>
      <c r="I293" s="64"/>
    </row>
    <row r="294" spans="1:9" hidden="1" x14ac:dyDescent="0.2">
      <c r="A294" s="81" t="s">
        <v>164</v>
      </c>
      <c r="B294" s="61"/>
      <c r="C294" s="74" t="s">
        <v>40</v>
      </c>
      <c r="D294" s="42" t="s">
        <v>36</v>
      </c>
      <c r="E294" s="50" t="s">
        <v>90</v>
      </c>
      <c r="F294" s="32"/>
      <c r="G294" s="72">
        <f>G295</f>
        <v>0</v>
      </c>
      <c r="H294" s="64"/>
      <c r="I294" s="64"/>
    </row>
    <row r="295" spans="1:9" hidden="1" x14ac:dyDescent="0.2">
      <c r="A295" s="81" t="s">
        <v>164</v>
      </c>
      <c r="B295" s="61"/>
      <c r="C295" s="74" t="s">
        <v>40</v>
      </c>
      <c r="D295" s="42" t="s">
        <v>36</v>
      </c>
      <c r="E295" s="54" t="s">
        <v>106</v>
      </c>
      <c r="F295" s="32"/>
      <c r="G295" s="72">
        <f>G296</f>
        <v>0</v>
      </c>
      <c r="H295" s="64"/>
      <c r="I295" s="64"/>
    </row>
    <row r="296" spans="1:9" ht="25.5" hidden="1" x14ac:dyDescent="0.2">
      <c r="A296" s="79" t="s">
        <v>270</v>
      </c>
      <c r="B296" s="61"/>
      <c r="C296" s="74" t="s">
        <v>40</v>
      </c>
      <c r="D296" s="42" t="s">
        <v>36</v>
      </c>
      <c r="E296" s="54" t="s">
        <v>269</v>
      </c>
      <c r="F296" s="32"/>
      <c r="G296" s="72">
        <f>G297</f>
        <v>0</v>
      </c>
      <c r="H296" s="64"/>
      <c r="I296" s="64"/>
    </row>
    <row r="297" spans="1:9" ht="25.5" hidden="1" x14ac:dyDescent="0.2">
      <c r="A297" s="79" t="s">
        <v>79</v>
      </c>
      <c r="B297" s="61"/>
      <c r="C297" s="74" t="s">
        <v>40</v>
      </c>
      <c r="D297" s="74" t="s">
        <v>45</v>
      </c>
      <c r="E297" s="54" t="s">
        <v>269</v>
      </c>
      <c r="F297" s="39" t="s">
        <v>80</v>
      </c>
      <c r="G297" s="1">
        <v>0</v>
      </c>
      <c r="H297" s="64"/>
      <c r="I297" s="64"/>
    </row>
    <row r="298" spans="1:9" x14ac:dyDescent="0.2">
      <c r="A298" s="77" t="s">
        <v>307</v>
      </c>
      <c r="B298" s="130"/>
      <c r="C298" s="131" t="s">
        <v>47</v>
      </c>
      <c r="D298" s="63" t="s">
        <v>38</v>
      </c>
      <c r="E298" s="89"/>
      <c r="F298" s="32"/>
      <c r="G298" s="72">
        <f t="shared" ref="G298:H302" si="23">G299</f>
        <v>0</v>
      </c>
      <c r="H298" s="72">
        <f t="shared" si="23"/>
        <v>985.7</v>
      </c>
      <c r="I298" s="132"/>
    </row>
    <row r="299" spans="1:9" ht="38.25" x14ac:dyDescent="0.2">
      <c r="A299" s="79" t="s">
        <v>308</v>
      </c>
      <c r="B299" s="61"/>
      <c r="C299" s="74" t="s">
        <v>47</v>
      </c>
      <c r="D299" s="42" t="s">
        <v>38</v>
      </c>
      <c r="E299" s="54" t="s">
        <v>309</v>
      </c>
      <c r="F299" s="32"/>
      <c r="G299" s="72">
        <f t="shared" si="23"/>
        <v>0</v>
      </c>
      <c r="H299" s="72">
        <f t="shared" si="23"/>
        <v>985.7</v>
      </c>
      <c r="I299" s="132"/>
    </row>
    <row r="300" spans="1:9" x14ac:dyDescent="0.2">
      <c r="A300" s="79" t="s">
        <v>310</v>
      </c>
      <c r="B300" s="61"/>
      <c r="C300" s="74" t="s">
        <v>47</v>
      </c>
      <c r="D300" s="42" t="s">
        <v>38</v>
      </c>
      <c r="E300" s="54" t="s">
        <v>311</v>
      </c>
      <c r="F300" s="32"/>
      <c r="G300" s="72">
        <f t="shared" si="23"/>
        <v>0</v>
      </c>
      <c r="H300" s="72">
        <f t="shared" si="23"/>
        <v>985.7</v>
      </c>
      <c r="I300" s="132"/>
    </row>
    <row r="301" spans="1:9" x14ac:dyDescent="0.2">
      <c r="A301" s="79" t="s">
        <v>310</v>
      </c>
      <c r="B301" s="61"/>
      <c r="C301" s="74" t="s">
        <v>47</v>
      </c>
      <c r="D301" s="42" t="s">
        <v>38</v>
      </c>
      <c r="E301" s="54" t="s">
        <v>312</v>
      </c>
      <c r="F301" s="32"/>
      <c r="G301" s="72">
        <f t="shared" si="23"/>
        <v>0</v>
      </c>
      <c r="H301" s="72">
        <f t="shared" si="23"/>
        <v>985.7</v>
      </c>
      <c r="I301" s="132"/>
    </row>
    <row r="302" spans="1:9" ht="38.25" x14ac:dyDescent="0.2">
      <c r="A302" s="79" t="s">
        <v>313</v>
      </c>
      <c r="B302" s="61"/>
      <c r="C302" s="74" t="s">
        <v>47</v>
      </c>
      <c r="D302" s="42" t="s">
        <v>38</v>
      </c>
      <c r="E302" s="109" t="s">
        <v>314</v>
      </c>
      <c r="F302" s="32"/>
      <c r="G302" s="72">
        <f t="shared" si="23"/>
        <v>0</v>
      </c>
      <c r="H302" s="72">
        <f t="shared" si="23"/>
        <v>985.7</v>
      </c>
      <c r="I302" s="132"/>
    </row>
    <row r="303" spans="1:9" x14ac:dyDescent="0.2">
      <c r="A303" s="79" t="s">
        <v>315</v>
      </c>
      <c r="B303" s="61"/>
      <c r="C303" s="74" t="s">
        <v>47</v>
      </c>
      <c r="D303" s="42" t="s">
        <v>38</v>
      </c>
      <c r="E303" s="109" t="s">
        <v>314</v>
      </c>
      <c r="F303" s="32">
        <v>262</v>
      </c>
      <c r="G303" s="72"/>
      <c r="H303" s="132">
        <v>985.7</v>
      </c>
      <c r="I303" s="132"/>
    </row>
    <row r="304" spans="1:9" x14ac:dyDescent="0.2">
      <c r="A304" s="79" t="s">
        <v>30</v>
      </c>
      <c r="B304" s="44"/>
      <c r="C304" s="74" t="s">
        <v>40</v>
      </c>
      <c r="D304" s="74" t="s">
        <v>45</v>
      </c>
      <c r="E304" s="75"/>
      <c r="F304" s="75"/>
      <c r="G304" s="68">
        <f>G306+G310</f>
        <v>475</v>
      </c>
      <c r="H304" s="68">
        <f>H306+H310</f>
        <v>75</v>
      </c>
      <c r="I304" s="68">
        <f>I306+I310</f>
        <v>75</v>
      </c>
    </row>
    <row r="305" spans="1:9" ht="25.5" x14ac:dyDescent="0.2">
      <c r="A305" s="81" t="s">
        <v>116</v>
      </c>
      <c r="B305" s="44"/>
      <c r="C305" s="74" t="s">
        <v>40</v>
      </c>
      <c r="D305" s="74" t="s">
        <v>45</v>
      </c>
      <c r="E305" s="54" t="s">
        <v>165</v>
      </c>
      <c r="F305" s="75"/>
      <c r="G305" s="68">
        <f t="shared" ref="G305:I306" si="24">G308</f>
        <v>475</v>
      </c>
      <c r="H305" s="68">
        <f t="shared" si="24"/>
        <v>75</v>
      </c>
      <c r="I305" s="68">
        <f t="shared" si="24"/>
        <v>75</v>
      </c>
    </row>
    <row r="306" spans="1:9" ht="51" x14ac:dyDescent="0.2">
      <c r="A306" s="82" t="s">
        <v>126</v>
      </c>
      <c r="B306" s="40"/>
      <c r="C306" s="74" t="s">
        <v>40</v>
      </c>
      <c r="D306" s="74" t="s">
        <v>45</v>
      </c>
      <c r="E306" s="54" t="s">
        <v>127</v>
      </c>
      <c r="F306" s="74"/>
      <c r="G306" s="68">
        <f>G307</f>
        <v>475</v>
      </c>
      <c r="H306" s="68">
        <f t="shared" si="24"/>
        <v>75</v>
      </c>
      <c r="I306" s="68">
        <f t="shared" si="24"/>
        <v>75</v>
      </c>
    </row>
    <row r="307" spans="1:9" ht="25.5" x14ac:dyDescent="0.2">
      <c r="A307" s="81" t="s">
        <v>130</v>
      </c>
      <c r="B307" s="40"/>
      <c r="C307" s="74" t="s">
        <v>40</v>
      </c>
      <c r="D307" s="74" t="s">
        <v>45</v>
      </c>
      <c r="E307" s="54" t="s">
        <v>128</v>
      </c>
      <c r="F307" s="74"/>
      <c r="G307" s="68">
        <f t="shared" ref="G307:I308" si="25">G308</f>
        <v>475</v>
      </c>
      <c r="H307" s="68">
        <f t="shared" si="25"/>
        <v>75</v>
      </c>
      <c r="I307" s="68">
        <f t="shared" si="25"/>
        <v>75</v>
      </c>
    </row>
    <row r="308" spans="1:9" x14ac:dyDescent="0.2">
      <c r="A308" s="79" t="s">
        <v>10</v>
      </c>
      <c r="B308" s="40"/>
      <c r="C308" s="74" t="s">
        <v>40</v>
      </c>
      <c r="D308" s="74" t="s">
        <v>45</v>
      </c>
      <c r="E308" s="54" t="s">
        <v>129</v>
      </c>
      <c r="F308" s="74"/>
      <c r="G308" s="68">
        <f>G309</f>
        <v>475</v>
      </c>
      <c r="H308" s="68">
        <f t="shared" si="25"/>
        <v>75</v>
      </c>
      <c r="I308" s="68">
        <f t="shared" si="25"/>
        <v>75</v>
      </c>
    </row>
    <row r="309" spans="1:9" ht="25.5" x14ac:dyDescent="0.2">
      <c r="A309" s="79" t="s">
        <v>79</v>
      </c>
      <c r="B309" s="61"/>
      <c r="C309" s="74" t="s">
        <v>40</v>
      </c>
      <c r="D309" s="74" t="s">
        <v>45</v>
      </c>
      <c r="E309" s="54" t="s">
        <v>129</v>
      </c>
      <c r="F309" s="39" t="s">
        <v>80</v>
      </c>
      <c r="G309" s="72">
        <f>75+300+100</f>
        <v>475</v>
      </c>
      <c r="H309" s="72">
        <f>[1]прил9!F206/1000</f>
        <v>75</v>
      </c>
      <c r="I309" s="72">
        <f>[1]прил9!G206/1000</f>
        <v>75</v>
      </c>
    </row>
    <row r="310" spans="1:9" hidden="1" x14ac:dyDescent="0.2">
      <c r="A310" s="81" t="s">
        <v>61</v>
      </c>
      <c r="B310" s="61"/>
      <c r="C310" s="74" t="s">
        <v>40</v>
      </c>
      <c r="D310" s="74" t="s">
        <v>45</v>
      </c>
      <c r="E310" s="50" t="s">
        <v>89</v>
      </c>
      <c r="F310" s="39"/>
      <c r="G310" s="41"/>
      <c r="H310" s="41"/>
      <c r="I310" s="41"/>
    </row>
    <row r="311" spans="1:9" hidden="1" x14ac:dyDescent="0.2">
      <c r="A311" s="81" t="s">
        <v>164</v>
      </c>
      <c r="B311" s="61"/>
      <c r="C311" s="74" t="s">
        <v>40</v>
      </c>
      <c r="D311" s="74" t="s">
        <v>45</v>
      </c>
      <c r="E311" s="50" t="s">
        <v>90</v>
      </c>
      <c r="F311" s="39"/>
      <c r="G311" s="41"/>
      <c r="H311" s="41"/>
      <c r="I311" s="41"/>
    </row>
    <row r="312" spans="1:9" hidden="1" x14ac:dyDescent="0.2">
      <c r="A312" s="81" t="s">
        <v>164</v>
      </c>
      <c r="B312" s="61"/>
      <c r="C312" s="74" t="s">
        <v>40</v>
      </c>
      <c r="D312" s="74" t="s">
        <v>45</v>
      </c>
      <c r="E312" s="54" t="s">
        <v>106</v>
      </c>
      <c r="F312" s="39"/>
      <c r="G312" s="41"/>
      <c r="H312" s="41"/>
      <c r="I312" s="41"/>
    </row>
    <row r="313" spans="1:9" hidden="1" x14ac:dyDescent="0.2">
      <c r="A313" s="79" t="s">
        <v>10</v>
      </c>
      <c r="B313" s="61"/>
      <c r="C313" s="74" t="s">
        <v>40</v>
      </c>
      <c r="D313" s="74" t="s">
        <v>45</v>
      </c>
      <c r="E313" s="54" t="s">
        <v>211</v>
      </c>
      <c r="F313" s="39"/>
      <c r="G313" s="41"/>
      <c r="H313" s="41"/>
      <c r="I313" s="41"/>
    </row>
    <row r="314" spans="1:9" ht="25.5" hidden="1" x14ac:dyDescent="0.2">
      <c r="A314" s="79" t="s">
        <v>79</v>
      </c>
      <c r="B314" s="61"/>
      <c r="C314" s="74" t="s">
        <v>40</v>
      </c>
      <c r="D314" s="74" t="s">
        <v>45</v>
      </c>
      <c r="E314" s="54" t="s">
        <v>211</v>
      </c>
      <c r="F314" s="42" t="s">
        <v>80</v>
      </c>
      <c r="G314" s="41"/>
      <c r="H314" s="41"/>
      <c r="I314" s="41"/>
    </row>
    <row r="315" spans="1:9" x14ac:dyDescent="0.2">
      <c r="A315" s="76"/>
    </row>
    <row r="316" spans="1:9" x14ac:dyDescent="0.2">
      <c r="A316" s="76"/>
    </row>
    <row r="317" spans="1:9" x14ac:dyDescent="0.2">
      <c r="A317" s="76"/>
    </row>
    <row r="318" spans="1:9" x14ac:dyDescent="0.2">
      <c r="A318" s="76"/>
    </row>
    <row r="319" spans="1:9" x14ac:dyDescent="0.2">
      <c r="A319" s="76"/>
    </row>
    <row r="320" spans="1:9" x14ac:dyDescent="0.2">
      <c r="A320" s="76"/>
    </row>
    <row r="321" spans="1:1" x14ac:dyDescent="0.2">
      <c r="A321" s="76"/>
    </row>
    <row r="322" spans="1:1" x14ac:dyDescent="0.2">
      <c r="A322" s="76"/>
    </row>
    <row r="323" spans="1:1" x14ac:dyDescent="0.2">
      <c r="A323" s="76"/>
    </row>
    <row r="324" spans="1:1" x14ac:dyDescent="0.2">
      <c r="A324" s="76"/>
    </row>
    <row r="325" spans="1:1" x14ac:dyDescent="0.2">
      <c r="A325" s="76"/>
    </row>
    <row r="326" spans="1:1" x14ac:dyDescent="0.2">
      <c r="A326" s="76"/>
    </row>
    <row r="327" spans="1:1" x14ac:dyDescent="0.2">
      <c r="A327" s="76"/>
    </row>
    <row r="328" spans="1:1" x14ac:dyDescent="0.2">
      <c r="A328" s="76"/>
    </row>
    <row r="329" spans="1:1" x14ac:dyDescent="0.2">
      <c r="A329" s="76"/>
    </row>
    <row r="330" spans="1:1" x14ac:dyDescent="0.2">
      <c r="A330" s="76"/>
    </row>
    <row r="331" spans="1:1" x14ac:dyDescent="0.2">
      <c r="A331" s="76"/>
    </row>
    <row r="332" spans="1:1" x14ac:dyDescent="0.2">
      <c r="A332" s="76"/>
    </row>
    <row r="333" spans="1:1" x14ac:dyDescent="0.2">
      <c r="A333" s="76"/>
    </row>
    <row r="334" spans="1:1" x14ac:dyDescent="0.2">
      <c r="A334" s="76"/>
    </row>
    <row r="335" spans="1:1" x14ac:dyDescent="0.2">
      <c r="A335" s="76"/>
    </row>
    <row r="336" spans="1:1" x14ac:dyDescent="0.2">
      <c r="A336" s="76"/>
    </row>
    <row r="337" spans="1:1" x14ac:dyDescent="0.2">
      <c r="A337" s="76"/>
    </row>
    <row r="338" spans="1:1" x14ac:dyDescent="0.2">
      <c r="A338" s="76"/>
    </row>
    <row r="339" spans="1:1" x14ac:dyDescent="0.2">
      <c r="A339" s="76"/>
    </row>
    <row r="340" spans="1:1" x14ac:dyDescent="0.2">
      <c r="A340" s="76"/>
    </row>
    <row r="341" spans="1:1" x14ac:dyDescent="0.2">
      <c r="A341" s="76"/>
    </row>
    <row r="342" spans="1:1" x14ac:dyDescent="0.2">
      <c r="A342" s="76"/>
    </row>
    <row r="343" spans="1:1" x14ac:dyDescent="0.2">
      <c r="A343" s="76"/>
    </row>
    <row r="344" spans="1:1" x14ac:dyDescent="0.2">
      <c r="A344" s="76"/>
    </row>
    <row r="345" spans="1:1" x14ac:dyDescent="0.2">
      <c r="A345" s="76"/>
    </row>
    <row r="346" spans="1:1" x14ac:dyDescent="0.2">
      <c r="A346" s="76"/>
    </row>
    <row r="347" spans="1:1" x14ac:dyDescent="0.2">
      <c r="A347" s="76"/>
    </row>
    <row r="348" spans="1:1" x14ac:dyDescent="0.2">
      <c r="A348" s="76"/>
    </row>
    <row r="349" spans="1:1" x14ac:dyDescent="0.2">
      <c r="A349" s="76"/>
    </row>
    <row r="350" spans="1:1" x14ac:dyDescent="0.2">
      <c r="A350" s="76"/>
    </row>
    <row r="351" spans="1:1" x14ac:dyDescent="0.2">
      <c r="A351" s="76"/>
    </row>
    <row r="352" spans="1:1" x14ac:dyDescent="0.2">
      <c r="A352" s="76"/>
    </row>
    <row r="353" spans="1:1" x14ac:dyDescent="0.2">
      <c r="A353" s="76"/>
    </row>
    <row r="354" spans="1:1" x14ac:dyDescent="0.2">
      <c r="A354" s="76"/>
    </row>
    <row r="355" spans="1:1" x14ac:dyDescent="0.2">
      <c r="A355" s="76"/>
    </row>
    <row r="356" spans="1:1" x14ac:dyDescent="0.2">
      <c r="A356" s="76"/>
    </row>
    <row r="357" spans="1:1" x14ac:dyDescent="0.2">
      <c r="A357" s="76"/>
    </row>
    <row r="358" spans="1:1" x14ac:dyDescent="0.2">
      <c r="A358" s="76"/>
    </row>
    <row r="359" spans="1:1" x14ac:dyDescent="0.2">
      <c r="A359" s="76"/>
    </row>
    <row r="360" spans="1:1" x14ac:dyDescent="0.2">
      <c r="A360" s="76"/>
    </row>
    <row r="361" spans="1:1" x14ac:dyDescent="0.2">
      <c r="A361" s="76"/>
    </row>
    <row r="362" spans="1:1" x14ac:dyDescent="0.2">
      <c r="A362" s="76"/>
    </row>
    <row r="363" spans="1:1" x14ac:dyDescent="0.2">
      <c r="A363" s="76"/>
    </row>
    <row r="364" spans="1:1" x14ac:dyDescent="0.2">
      <c r="A364" s="76"/>
    </row>
    <row r="365" spans="1:1" x14ac:dyDescent="0.2">
      <c r="A365" s="76"/>
    </row>
    <row r="366" spans="1:1" x14ac:dyDescent="0.2">
      <c r="A366" s="76"/>
    </row>
    <row r="367" spans="1:1" x14ac:dyDescent="0.2">
      <c r="A367" s="76"/>
    </row>
    <row r="368" spans="1:1" x14ac:dyDescent="0.2">
      <c r="A368" s="76"/>
    </row>
    <row r="369" spans="1:1" x14ac:dyDescent="0.2">
      <c r="A369" s="76"/>
    </row>
    <row r="370" spans="1:1" x14ac:dyDescent="0.2">
      <c r="A370" s="76"/>
    </row>
    <row r="371" spans="1:1" x14ac:dyDescent="0.2">
      <c r="A371" s="76"/>
    </row>
    <row r="372" spans="1:1" x14ac:dyDescent="0.2">
      <c r="A372" s="76"/>
    </row>
    <row r="373" spans="1:1" x14ac:dyDescent="0.2">
      <c r="A373" s="76"/>
    </row>
    <row r="374" spans="1:1" x14ac:dyDescent="0.2">
      <c r="A374" s="76"/>
    </row>
    <row r="375" spans="1:1" x14ac:dyDescent="0.2">
      <c r="A375" s="76"/>
    </row>
    <row r="376" spans="1:1" x14ac:dyDescent="0.2">
      <c r="A376" s="76"/>
    </row>
    <row r="377" spans="1:1" x14ac:dyDescent="0.2">
      <c r="A377" s="76"/>
    </row>
    <row r="378" spans="1:1" x14ac:dyDescent="0.2">
      <c r="A378" s="76"/>
    </row>
    <row r="379" spans="1:1" x14ac:dyDescent="0.2">
      <c r="A379" s="76"/>
    </row>
    <row r="380" spans="1:1" x14ac:dyDescent="0.2">
      <c r="A380" s="76"/>
    </row>
    <row r="381" spans="1:1" x14ac:dyDescent="0.2">
      <c r="A381" s="76"/>
    </row>
    <row r="382" spans="1:1" x14ac:dyDescent="0.2">
      <c r="A382" s="76"/>
    </row>
    <row r="383" spans="1:1" x14ac:dyDescent="0.2">
      <c r="A383" s="76"/>
    </row>
    <row r="384" spans="1:1" x14ac:dyDescent="0.2">
      <c r="A384" s="76"/>
    </row>
    <row r="385" spans="1:1" x14ac:dyDescent="0.2">
      <c r="A385" s="76"/>
    </row>
    <row r="386" spans="1:1" x14ac:dyDescent="0.2">
      <c r="A386" s="76"/>
    </row>
    <row r="387" spans="1:1" x14ac:dyDescent="0.2">
      <c r="A387" s="76"/>
    </row>
    <row r="388" spans="1:1" x14ac:dyDescent="0.2">
      <c r="A388" s="76"/>
    </row>
    <row r="389" spans="1:1" x14ac:dyDescent="0.2">
      <c r="A389" s="76"/>
    </row>
    <row r="390" spans="1:1" x14ac:dyDescent="0.2">
      <c r="A390" s="76"/>
    </row>
    <row r="391" spans="1:1" x14ac:dyDescent="0.2">
      <c r="A391" s="76"/>
    </row>
    <row r="392" spans="1:1" x14ac:dyDescent="0.2">
      <c r="A392" s="76"/>
    </row>
    <row r="393" spans="1:1" x14ac:dyDescent="0.2">
      <c r="A393" s="76"/>
    </row>
    <row r="394" spans="1:1" x14ac:dyDescent="0.2">
      <c r="A394" s="76"/>
    </row>
    <row r="395" spans="1:1" x14ac:dyDescent="0.2">
      <c r="A395" s="76"/>
    </row>
    <row r="396" spans="1:1" x14ac:dyDescent="0.2">
      <c r="A396" s="76"/>
    </row>
    <row r="397" spans="1:1" x14ac:dyDescent="0.2">
      <c r="A397" s="76"/>
    </row>
    <row r="398" spans="1:1" x14ac:dyDescent="0.2">
      <c r="A398" s="76"/>
    </row>
    <row r="399" spans="1:1" x14ac:dyDescent="0.2">
      <c r="A399" s="76"/>
    </row>
    <row r="400" spans="1:1" x14ac:dyDescent="0.2">
      <c r="A400" s="76"/>
    </row>
    <row r="401" spans="1:1" x14ac:dyDescent="0.2">
      <c r="A401" s="76"/>
    </row>
    <row r="402" spans="1:1" x14ac:dyDescent="0.2">
      <c r="A402" s="76"/>
    </row>
    <row r="403" spans="1:1" x14ac:dyDescent="0.2">
      <c r="A403" s="76"/>
    </row>
    <row r="404" spans="1:1" x14ac:dyDescent="0.2">
      <c r="A404" s="76"/>
    </row>
    <row r="405" spans="1:1" x14ac:dyDescent="0.2">
      <c r="A405" s="76"/>
    </row>
  </sheetData>
  <mergeCells count="3">
    <mergeCell ref="A7:G7"/>
    <mergeCell ref="A6:G6"/>
    <mergeCell ref="J21:O21"/>
  </mergeCells>
  <phoneticPr fontId="0" type="noConversion"/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0"/>
  <sheetViews>
    <sheetView zoomScaleNormal="100" workbookViewId="0">
      <selection activeCell="O22" sqref="O22"/>
    </sheetView>
  </sheetViews>
  <sheetFormatPr defaultRowHeight="12.75" x14ac:dyDescent="0.2"/>
  <cols>
    <col min="1" max="1" width="54.7109375" style="1" customWidth="1"/>
    <col min="2" max="2" width="5.42578125" style="1" hidden="1" customWidth="1"/>
    <col min="3" max="3" width="15.28515625" style="1" customWidth="1"/>
    <col min="4" max="4" width="5.85546875" style="1" customWidth="1"/>
    <col min="5" max="5" width="5.5703125" style="1" customWidth="1"/>
    <col min="6" max="6" width="4.5703125" style="1" customWidth="1"/>
    <col min="7" max="7" width="9.28515625" style="1" customWidth="1"/>
    <col min="8" max="8" width="9.85546875" style="16" customWidth="1"/>
    <col min="9" max="9" width="10.140625" style="1" customWidth="1"/>
    <col min="10" max="10" width="13.7109375" style="1" customWidth="1"/>
    <col min="11" max="11" width="16.140625" style="1" customWidth="1"/>
    <col min="12" max="12" width="11.140625" style="1" customWidth="1"/>
    <col min="13" max="16384" width="9.140625" style="1"/>
  </cols>
  <sheetData>
    <row r="1" spans="1:13" x14ac:dyDescent="0.2">
      <c r="I1" s="17" t="s">
        <v>243</v>
      </c>
      <c r="J1" s="20"/>
      <c r="K1" s="20"/>
      <c r="L1" s="20"/>
    </row>
    <row r="2" spans="1:13" x14ac:dyDescent="0.2">
      <c r="I2" s="18" t="s">
        <v>167</v>
      </c>
      <c r="J2" s="21"/>
      <c r="K2" s="21"/>
      <c r="L2" s="21"/>
    </row>
    <row r="3" spans="1:13" x14ac:dyDescent="0.2">
      <c r="I3" s="18" t="s">
        <v>168</v>
      </c>
      <c r="J3" s="21"/>
      <c r="K3" s="21"/>
      <c r="L3" s="21"/>
    </row>
    <row r="4" spans="1:13" x14ac:dyDescent="0.2">
      <c r="I4" s="18" t="s">
        <v>169</v>
      </c>
      <c r="J4" s="21"/>
      <c r="K4" s="21"/>
      <c r="L4" s="21"/>
    </row>
    <row r="5" spans="1:13" ht="15.75" x14ac:dyDescent="0.25">
      <c r="I5" s="126" t="s">
        <v>326</v>
      </c>
      <c r="J5" s="93"/>
      <c r="K5" s="93"/>
      <c r="L5" s="21"/>
    </row>
    <row r="6" spans="1:13" ht="75" customHeight="1" x14ac:dyDescent="0.25">
      <c r="A6" s="161" t="s">
        <v>281</v>
      </c>
      <c r="B6" s="161"/>
      <c r="C6" s="161"/>
      <c r="D6" s="161"/>
      <c r="E6" s="161"/>
      <c r="F6" s="161"/>
      <c r="G6" s="161"/>
      <c r="H6" s="161"/>
      <c r="I6" s="161"/>
    </row>
    <row r="7" spans="1:13" x14ac:dyDescent="0.2">
      <c r="I7" s="22" t="s">
        <v>0</v>
      </c>
    </row>
    <row r="9" spans="1:13" x14ac:dyDescent="0.2">
      <c r="A9" s="23" t="s">
        <v>1</v>
      </c>
      <c r="B9" s="23" t="s">
        <v>49</v>
      </c>
      <c r="C9" s="23" t="s">
        <v>2</v>
      </c>
      <c r="D9" s="23" t="s">
        <v>3</v>
      </c>
      <c r="E9" s="23" t="s">
        <v>4</v>
      </c>
      <c r="F9" s="24" t="s">
        <v>5</v>
      </c>
      <c r="G9" s="25">
        <v>2020</v>
      </c>
      <c r="H9" s="25">
        <v>2021</v>
      </c>
      <c r="I9" s="25">
        <v>2022</v>
      </c>
    </row>
    <row r="10" spans="1:13" x14ac:dyDescent="0.2">
      <c r="A10" s="26"/>
      <c r="B10" s="26"/>
      <c r="C10" s="26"/>
      <c r="D10" s="26"/>
      <c r="E10" s="26"/>
      <c r="F10" s="27"/>
      <c r="G10" s="25" t="s">
        <v>6</v>
      </c>
      <c r="H10" s="25" t="s">
        <v>6</v>
      </c>
      <c r="I10" s="25" t="s">
        <v>6</v>
      </c>
    </row>
    <row r="11" spans="1:13" ht="15" x14ac:dyDescent="0.25">
      <c r="A11" s="78" t="s">
        <v>267</v>
      </c>
      <c r="B11" s="28">
        <v>911</v>
      </c>
      <c r="C11" s="29" t="s">
        <v>15</v>
      </c>
      <c r="D11" s="29"/>
      <c r="E11" s="29"/>
      <c r="F11" s="29" t="s">
        <v>15</v>
      </c>
      <c r="G11" s="30">
        <f>G44+G37++G114+G120+G169+G306+G266+G228+G158+G163+G92+G313+G293+G235+G13+G254+G249</f>
        <v>93906.633404799999</v>
      </c>
      <c r="H11" s="30">
        <f>H44+H37++H114+H120+H169+H306+H266+H228+H158+H163+H92+H313+H293+H235+H13+H254+H249+H25</f>
        <v>39502.254294104001</v>
      </c>
      <c r="I11" s="30">
        <f>I44+I37++I114+I120+I169+I306+I266+I228+I158+I163+I92+I313+I293+I235+I13+I254+I249</f>
        <v>28425.434351702996</v>
      </c>
      <c r="J11" s="96"/>
      <c r="L11" s="108"/>
    </row>
    <row r="12" spans="1:13" ht="15" x14ac:dyDescent="0.25">
      <c r="A12" s="77" t="s">
        <v>256</v>
      </c>
      <c r="B12" s="28"/>
      <c r="C12" s="29"/>
      <c r="D12" s="29"/>
      <c r="E12" s="29"/>
      <c r="F12" s="29"/>
      <c r="G12" s="30">
        <f>G37+G44+G92+G120+G158+G163+G13</f>
        <v>61199.543999999994</v>
      </c>
      <c r="H12" s="30">
        <f>H37+H44+H92+H120+H158+H163+H25</f>
        <v>16307.049385168482</v>
      </c>
      <c r="I12" s="30">
        <f>I37+I44+I92+I120+I158+I163</f>
        <v>14155.31395830648</v>
      </c>
      <c r="J12" s="108"/>
      <c r="K12" s="108"/>
      <c r="L12" s="108"/>
      <c r="M12" s="108"/>
    </row>
    <row r="13" spans="1:13" ht="43.5" x14ac:dyDescent="0.25">
      <c r="A13" s="78" t="s">
        <v>298</v>
      </c>
      <c r="B13" s="28"/>
      <c r="C13" s="54" t="s">
        <v>288</v>
      </c>
      <c r="D13" s="39" t="s">
        <v>45</v>
      </c>
      <c r="E13" s="39" t="s">
        <v>36</v>
      </c>
      <c r="F13" s="43"/>
      <c r="G13" s="41">
        <f>G14</f>
        <v>35292.485000000001</v>
      </c>
      <c r="H13" s="30"/>
      <c r="I13" s="30"/>
      <c r="J13" s="35"/>
      <c r="K13" s="108"/>
      <c r="L13" s="108"/>
      <c r="M13" s="108"/>
    </row>
    <row r="14" spans="1:13" ht="39" x14ac:dyDescent="0.25">
      <c r="A14" s="79" t="s">
        <v>299</v>
      </c>
      <c r="B14" s="28"/>
      <c r="C14" s="54" t="s">
        <v>289</v>
      </c>
      <c r="D14" s="39" t="s">
        <v>45</v>
      </c>
      <c r="E14" s="39" t="s">
        <v>36</v>
      </c>
      <c r="F14" s="43"/>
      <c r="G14" s="41">
        <f>G15</f>
        <v>35292.485000000001</v>
      </c>
      <c r="H14" s="30"/>
      <c r="I14" s="30"/>
      <c r="J14" s="96"/>
      <c r="K14" s="96"/>
      <c r="L14" s="96"/>
    </row>
    <row r="15" spans="1:13" ht="26.25" x14ac:dyDescent="0.25">
      <c r="A15" s="79" t="s">
        <v>290</v>
      </c>
      <c r="B15" s="28"/>
      <c r="C15" s="54" t="s">
        <v>291</v>
      </c>
      <c r="D15" s="39" t="s">
        <v>45</v>
      </c>
      <c r="E15" s="39" t="s">
        <v>36</v>
      </c>
      <c r="F15" s="43"/>
      <c r="G15" s="41">
        <f>G16+G19+G22</f>
        <v>35292.485000000001</v>
      </c>
      <c r="H15" s="30"/>
      <c r="I15" s="30"/>
      <c r="J15" s="96"/>
      <c r="K15" s="96"/>
      <c r="L15" s="96"/>
    </row>
    <row r="16" spans="1:13" ht="26.25" x14ac:dyDescent="0.25">
      <c r="A16" s="79" t="s">
        <v>292</v>
      </c>
      <c r="B16" s="28"/>
      <c r="C16" s="54" t="s">
        <v>293</v>
      </c>
      <c r="D16" s="39" t="s">
        <v>45</v>
      </c>
      <c r="E16" s="39" t="s">
        <v>36</v>
      </c>
      <c r="F16" s="43"/>
      <c r="G16" s="41">
        <f>G17+G18</f>
        <v>19048.561999999998</v>
      </c>
      <c r="H16" s="30"/>
      <c r="I16" s="30"/>
      <c r="J16" s="96"/>
      <c r="K16" s="96"/>
      <c r="L16" s="96"/>
    </row>
    <row r="17" spans="1:12" ht="15" x14ac:dyDescent="0.25">
      <c r="A17" s="79" t="s">
        <v>294</v>
      </c>
      <c r="B17" s="28"/>
      <c r="C17" s="54" t="s">
        <v>293</v>
      </c>
      <c r="D17" s="39" t="s">
        <v>45</v>
      </c>
      <c r="E17" s="39" t="s">
        <v>36</v>
      </c>
      <c r="F17" s="43" t="s">
        <v>295</v>
      </c>
      <c r="G17" s="41">
        <f>'6'!G176</f>
        <v>18264.661999999997</v>
      </c>
      <c r="H17" s="30"/>
      <c r="I17" s="30"/>
      <c r="J17" s="96"/>
      <c r="K17" s="96"/>
      <c r="L17" s="96"/>
    </row>
    <row r="18" spans="1:12" ht="15" x14ac:dyDescent="0.25">
      <c r="A18" s="82" t="s">
        <v>78</v>
      </c>
      <c r="B18" s="28"/>
      <c r="C18" s="54" t="s">
        <v>293</v>
      </c>
      <c r="D18" s="39" t="s">
        <v>45</v>
      </c>
      <c r="E18" s="39" t="s">
        <v>36</v>
      </c>
      <c r="F18" s="42" t="s">
        <v>208</v>
      </c>
      <c r="G18" s="41">
        <f>'6'!G177</f>
        <v>783.9</v>
      </c>
      <c r="H18" s="30"/>
      <c r="I18" s="30"/>
      <c r="J18" s="96"/>
      <c r="K18" s="96"/>
      <c r="L18" s="96"/>
    </row>
    <row r="19" spans="1:12" ht="15" x14ac:dyDescent="0.25">
      <c r="A19" s="79" t="s">
        <v>296</v>
      </c>
      <c r="B19" s="28"/>
      <c r="C19" s="54" t="s">
        <v>306</v>
      </c>
      <c r="D19" s="39" t="s">
        <v>45</v>
      </c>
      <c r="E19" s="39" t="s">
        <v>36</v>
      </c>
      <c r="F19" s="43"/>
      <c r="G19" s="41">
        <f>G20+G21</f>
        <v>11698.223</v>
      </c>
      <c r="H19" s="30"/>
      <c r="I19" s="30"/>
      <c r="J19" s="96"/>
      <c r="K19" s="96"/>
      <c r="L19" s="96"/>
    </row>
    <row r="20" spans="1:12" ht="15" x14ac:dyDescent="0.25">
      <c r="A20" s="79" t="s">
        <v>294</v>
      </c>
      <c r="B20" s="28"/>
      <c r="C20" s="54" t="s">
        <v>305</v>
      </c>
      <c r="D20" s="39" t="s">
        <v>45</v>
      </c>
      <c r="E20" s="39" t="s">
        <v>36</v>
      </c>
      <c r="F20" s="43" t="s">
        <v>295</v>
      </c>
      <c r="G20" s="41">
        <f>'6'!G179</f>
        <v>11370.623</v>
      </c>
      <c r="H20" s="30"/>
      <c r="I20" s="30"/>
      <c r="J20" s="96"/>
      <c r="K20" s="96"/>
      <c r="L20" s="96"/>
    </row>
    <row r="21" spans="1:12" ht="15" x14ac:dyDescent="0.25">
      <c r="A21" s="82" t="s">
        <v>78</v>
      </c>
      <c r="B21" s="28"/>
      <c r="C21" s="54" t="s">
        <v>305</v>
      </c>
      <c r="D21" s="39" t="s">
        <v>45</v>
      </c>
      <c r="E21" s="39" t="s">
        <v>36</v>
      </c>
      <c r="F21" s="42" t="s">
        <v>208</v>
      </c>
      <c r="G21" s="41">
        <f>'6'!G180</f>
        <v>327.60000000000002</v>
      </c>
      <c r="H21" s="30"/>
      <c r="I21" s="30"/>
      <c r="J21" s="96"/>
      <c r="K21" s="96"/>
      <c r="L21" s="96"/>
    </row>
    <row r="22" spans="1:12" ht="26.25" x14ac:dyDescent="0.25">
      <c r="A22" s="79" t="s">
        <v>290</v>
      </c>
      <c r="B22" s="28"/>
      <c r="C22" s="54" t="s">
        <v>297</v>
      </c>
      <c r="D22" s="39" t="s">
        <v>45</v>
      </c>
      <c r="E22" s="39" t="s">
        <v>36</v>
      </c>
      <c r="F22" s="43"/>
      <c r="G22" s="41">
        <f>G23+G24</f>
        <v>4545.7000000000007</v>
      </c>
      <c r="H22" s="30"/>
      <c r="I22" s="30"/>
      <c r="J22" s="96"/>
      <c r="K22" s="96"/>
      <c r="L22" s="96"/>
    </row>
    <row r="23" spans="1:12" ht="15" x14ac:dyDescent="0.25">
      <c r="A23" s="79" t="s">
        <v>294</v>
      </c>
      <c r="B23" s="28"/>
      <c r="C23" s="54" t="s">
        <v>297</v>
      </c>
      <c r="D23" s="39" t="s">
        <v>45</v>
      </c>
      <c r="E23" s="39" t="s">
        <v>36</v>
      </c>
      <c r="F23" s="43" t="s">
        <v>295</v>
      </c>
      <c r="G23" s="41">
        <f>'6'!G182</f>
        <v>4487.2000000000007</v>
      </c>
      <c r="H23" s="30"/>
      <c r="I23" s="30"/>
      <c r="J23" s="96"/>
      <c r="K23" s="96"/>
      <c r="L23" s="96"/>
    </row>
    <row r="24" spans="1:12" ht="15" x14ac:dyDescent="0.25">
      <c r="A24" s="82" t="s">
        <v>78</v>
      </c>
      <c r="B24" s="28"/>
      <c r="C24" s="54" t="s">
        <v>297</v>
      </c>
      <c r="D24" s="39" t="s">
        <v>45</v>
      </c>
      <c r="E24" s="39" t="s">
        <v>36</v>
      </c>
      <c r="F24" s="42" t="s">
        <v>208</v>
      </c>
      <c r="G24" s="41">
        <f>'6'!G183</f>
        <v>58.5</v>
      </c>
      <c r="H24" s="30"/>
      <c r="I24" s="30"/>
      <c r="J24" s="96"/>
      <c r="K24" s="96"/>
      <c r="L24" s="96"/>
    </row>
    <row r="25" spans="1:12" ht="51" x14ac:dyDescent="0.2">
      <c r="A25" s="86" t="s">
        <v>308</v>
      </c>
      <c r="B25" s="92"/>
      <c r="C25" s="92" t="s">
        <v>309</v>
      </c>
      <c r="D25" s="75">
        <v>10</v>
      </c>
      <c r="E25" s="133" t="s">
        <v>38</v>
      </c>
      <c r="F25" s="92"/>
      <c r="G25" s="134">
        <f t="shared" ref="G25:H29" si="0">G26</f>
        <v>0</v>
      </c>
      <c r="H25" s="134">
        <f t="shared" si="0"/>
        <v>985.7</v>
      </c>
      <c r="I25" s="92"/>
      <c r="J25" s="96"/>
      <c r="K25" s="96"/>
      <c r="L25" s="96"/>
    </row>
    <row r="26" spans="1:12" x14ac:dyDescent="0.2">
      <c r="A26" s="62" t="s">
        <v>307</v>
      </c>
      <c r="B26" s="92"/>
      <c r="C26" s="92" t="s">
        <v>309</v>
      </c>
      <c r="D26" s="75">
        <v>10</v>
      </c>
      <c r="E26" s="133" t="s">
        <v>38</v>
      </c>
      <c r="F26" s="92"/>
      <c r="G26" s="134">
        <f t="shared" si="0"/>
        <v>0</v>
      </c>
      <c r="H26" s="134">
        <f t="shared" si="0"/>
        <v>985.7</v>
      </c>
      <c r="I26" s="92"/>
      <c r="J26" s="96"/>
      <c r="K26" s="96"/>
      <c r="L26" s="96"/>
    </row>
    <row r="27" spans="1:12" x14ac:dyDescent="0.2">
      <c r="A27" s="92" t="s">
        <v>310</v>
      </c>
      <c r="B27" s="92"/>
      <c r="C27" s="92" t="s">
        <v>311</v>
      </c>
      <c r="D27" s="75">
        <v>10</v>
      </c>
      <c r="E27" s="133" t="s">
        <v>38</v>
      </c>
      <c r="F27" s="92"/>
      <c r="G27" s="134">
        <f t="shared" si="0"/>
        <v>0</v>
      </c>
      <c r="H27" s="134">
        <f t="shared" si="0"/>
        <v>985.7</v>
      </c>
      <c r="I27" s="92"/>
      <c r="J27" s="96"/>
      <c r="K27" s="96"/>
      <c r="L27" s="96"/>
    </row>
    <row r="28" spans="1:12" x14ac:dyDescent="0.2">
      <c r="A28" s="92" t="s">
        <v>310</v>
      </c>
      <c r="B28" s="92"/>
      <c r="C28" s="92" t="s">
        <v>312</v>
      </c>
      <c r="D28" s="75">
        <v>10</v>
      </c>
      <c r="E28" s="133" t="s">
        <v>38</v>
      </c>
      <c r="F28" s="92"/>
      <c r="G28" s="134">
        <f t="shared" si="0"/>
        <v>0</v>
      </c>
      <c r="H28" s="134">
        <f t="shared" si="0"/>
        <v>985.7</v>
      </c>
      <c r="I28" s="92"/>
      <c r="J28" s="96"/>
      <c r="K28" s="96"/>
      <c r="L28" s="96"/>
    </row>
    <row r="29" spans="1:12" x14ac:dyDescent="0.2">
      <c r="A29" s="92" t="s">
        <v>313</v>
      </c>
      <c r="B29" s="92"/>
      <c r="C29" s="109" t="s">
        <v>314</v>
      </c>
      <c r="D29" s="75">
        <v>10</v>
      </c>
      <c r="E29" s="133" t="s">
        <v>38</v>
      </c>
      <c r="F29" s="92"/>
      <c r="G29" s="134">
        <f t="shared" si="0"/>
        <v>0</v>
      </c>
      <c r="H29" s="134">
        <f t="shared" si="0"/>
        <v>985.7</v>
      </c>
      <c r="I29" s="92"/>
      <c r="J29" s="96"/>
      <c r="K29" s="96"/>
      <c r="L29" s="96"/>
    </row>
    <row r="30" spans="1:12" x14ac:dyDescent="0.2">
      <c r="A30" s="62" t="s">
        <v>315</v>
      </c>
      <c r="B30" s="92"/>
      <c r="C30" s="109" t="s">
        <v>314</v>
      </c>
      <c r="D30" s="75">
        <v>10</v>
      </c>
      <c r="E30" s="133" t="s">
        <v>38</v>
      </c>
      <c r="F30" s="92">
        <v>262</v>
      </c>
      <c r="G30" s="134">
        <v>0</v>
      </c>
      <c r="H30" s="132">
        <v>985.7</v>
      </c>
      <c r="I30" s="92"/>
      <c r="J30" s="96"/>
      <c r="K30" s="96"/>
      <c r="L30" s="96"/>
    </row>
    <row r="31" spans="1:12" ht="15" hidden="1" x14ac:dyDescent="0.25">
      <c r="A31" s="82"/>
      <c r="B31" s="28"/>
      <c r="C31" s="54"/>
      <c r="D31" s="39"/>
      <c r="E31" s="39"/>
      <c r="F31" s="42"/>
      <c r="G31" s="41"/>
      <c r="H31" s="30"/>
      <c r="I31" s="30"/>
      <c r="J31" s="96"/>
      <c r="K31" s="96"/>
      <c r="L31" s="96"/>
    </row>
    <row r="32" spans="1:12" ht="15" hidden="1" x14ac:dyDescent="0.25">
      <c r="A32" s="82"/>
      <c r="B32" s="28"/>
      <c r="C32" s="54"/>
      <c r="D32" s="39"/>
      <c r="E32" s="39"/>
      <c r="F32" s="42"/>
      <c r="G32" s="41"/>
      <c r="H32" s="30"/>
      <c r="I32" s="30"/>
      <c r="J32" s="96"/>
      <c r="K32" s="96"/>
      <c r="L32" s="96"/>
    </row>
    <row r="33" spans="1:12" ht="15" hidden="1" x14ac:dyDescent="0.25">
      <c r="A33" s="82"/>
      <c r="B33" s="28"/>
      <c r="C33" s="54"/>
      <c r="D33" s="39"/>
      <c r="E33" s="39"/>
      <c r="F33" s="42"/>
      <c r="G33" s="41"/>
      <c r="H33" s="30"/>
      <c r="I33" s="30"/>
      <c r="J33" s="96"/>
      <c r="K33" s="96"/>
      <c r="L33" s="96"/>
    </row>
    <row r="34" spans="1:12" ht="15" hidden="1" x14ac:dyDescent="0.25">
      <c r="A34" s="82"/>
      <c r="B34" s="28"/>
      <c r="C34" s="54"/>
      <c r="D34" s="39"/>
      <c r="E34" s="39"/>
      <c r="F34" s="42"/>
      <c r="G34" s="41"/>
      <c r="H34" s="30"/>
      <c r="I34" s="30"/>
      <c r="J34" s="96"/>
      <c r="K34" s="96"/>
      <c r="L34" s="96"/>
    </row>
    <row r="35" spans="1:12" ht="15" hidden="1" x14ac:dyDescent="0.25">
      <c r="A35" s="82"/>
      <c r="B35" s="28"/>
      <c r="C35" s="54"/>
      <c r="D35" s="39"/>
      <c r="E35" s="39"/>
      <c r="F35" s="42"/>
      <c r="G35" s="41"/>
      <c r="H35" s="30"/>
      <c r="I35" s="30"/>
      <c r="J35" s="96"/>
      <c r="K35" s="96"/>
      <c r="L35" s="96"/>
    </row>
    <row r="36" spans="1:12" ht="15" hidden="1" x14ac:dyDescent="0.25">
      <c r="A36" s="82"/>
      <c r="B36" s="28"/>
      <c r="C36" s="54"/>
      <c r="D36" s="39"/>
      <c r="E36" s="39"/>
      <c r="F36" s="42"/>
      <c r="G36" s="41"/>
      <c r="H36" s="30"/>
      <c r="I36" s="30"/>
      <c r="J36" s="96"/>
      <c r="K36" s="96"/>
      <c r="L36" s="96"/>
    </row>
    <row r="37" spans="1:12" ht="60.75" customHeight="1" x14ac:dyDescent="0.25">
      <c r="A37" s="121" t="s">
        <v>102</v>
      </c>
      <c r="B37" s="59"/>
      <c r="C37" s="122" t="s">
        <v>103</v>
      </c>
      <c r="D37" s="37"/>
      <c r="E37" s="37"/>
      <c r="F37" s="37"/>
      <c r="G37" s="30">
        <f>G38</f>
        <v>84.204000000000008</v>
      </c>
      <c r="H37" s="30">
        <f>H38</f>
        <v>75.381691999999987</v>
      </c>
      <c r="I37" s="30">
        <f>I38</f>
        <v>76.691234299999991</v>
      </c>
      <c r="J37" s="96"/>
      <c r="K37" s="96"/>
      <c r="L37" s="96"/>
    </row>
    <row r="38" spans="1:12" ht="29.25" x14ac:dyDescent="0.25">
      <c r="A38" s="78" t="s">
        <v>32</v>
      </c>
      <c r="B38" s="32">
        <v>911</v>
      </c>
      <c r="C38" s="123"/>
      <c r="D38" s="37" t="s">
        <v>38</v>
      </c>
      <c r="E38" s="37" t="s">
        <v>37</v>
      </c>
      <c r="F38" s="37"/>
      <c r="G38" s="64">
        <f t="shared" ref="G38:I42" si="1">G39</f>
        <v>84.204000000000008</v>
      </c>
      <c r="H38" s="64">
        <f t="shared" si="1"/>
        <v>75.381691999999987</v>
      </c>
      <c r="I38" s="64">
        <f t="shared" si="1"/>
        <v>76.691234299999991</v>
      </c>
      <c r="J38" s="96"/>
      <c r="K38" s="96"/>
      <c r="L38" s="96"/>
    </row>
    <row r="39" spans="1:12" ht="42" customHeight="1" x14ac:dyDescent="0.2">
      <c r="A39" s="79" t="s">
        <v>31</v>
      </c>
      <c r="B39" s="38"/>
      <c r="C39" s="42"/>
      <c r="D39" s="42" t="s">
        <v>38</v>
      </c>
      <c r="E39" s="42" t="s">
        <v>43</v>
      </c>
      <c r="F39" s="42"/>
      <c r="G39" s="41">
        <f t="shared" si="1"/>
        <v>84.204000000000008</v>
      </c>
      <c r="H39" s="41">
        <f t="shared" si="1"/>
        <v>75.381691999999987</v>
      </c>
      <c r="I39" s="41">
        <f t="shared" si="1"/>
        <v>76.691234299999991</v>
      </c>
      <c r="J39" s="31"/>
    </row>
    <row r="40" spans="1:12" ht="30" customHeight="1" x14ac:dyDescent="0.2">
      <c r="A40" s="81" t="s">
        <v>220</v>
      </c>
      <c r="B40" s="50"/>
      <c r="C40" s="54" t="s">
        <v>104</v>
      </c>
      <c r="D40" s="39" t="s">
        <v>38</v>
      </c>
      <c r="E40" s="39" t="s">
        <v>43</v>
      </c>
      <c r="F40" s="39"/>
      <c r="G40" s="41">
        <f t="shared" si="1"/>
        <v>84.204000000000008</v>
      </c>
      <c r="H40" s="41">
        <f t="shared" si="1"/>
        <v>75.381691999999987</v>
      </c>
      <c r="I40" s="41">
        <f t="shared" si="1"/>
        <v>76.691234299999991</v>
      </c>
      <c r="J40" s="31"/>
    </row>
    <row r="41" spans="1:12" ht="51" x14ac:dyDescent="0.2">
      <c r="A41" s="81" t="s">
        <v>196</v>
      </c>
      <c r="B41" s="44"/>
      <c r="C41" s="54" t="s">
        <v>105</v>
      </c>
      <c r="D41" s="39" t="s">
        <v>38</v>
      </c>
      <c r="E41" s="39" t="s">
        <v>43</v>
      </c>
      <c r="F41" s="39"/>
      <c r="G41" s="41">
        <f t="shared" si="1"/>
        <v>84.204000000000008</v>
      </c>
      <c r="H41" s="41">
        <f t="shared" si="1"/>
        <v>75.381691999999987</v>
      </c>
      <c r="I41" s="41">
        <f t="shared" si="1"/>
        <v>76.691234299999991</v>
      </c>
      <c r="J41" s="31"/>
    </row>
    <row r="42" spans="1:12" x14ac:dyDescent="0.2">
      <c r="A42" s="81" t="s">
        <v>172</v>
      </c>
      <c r="B42" s="44"/>
      <c r="C42" s="54" t="s">
        <v>141</v>
      </c>
      <c r="D42" s="39" t="s">
        <v>38</v>
      </c>
      <c r="E42" s="39" t="s">
        <v>43</v>
      </c>
      <c r="F42" s="39"/>
      <c r="G42" s="41">
        <f t="shared" si="1"/>
        <v>84.204000000000008</v>
      </c>
      <c r="H42" s="41">
        <f t="shared" si="1"/>
        <v>75.381691999999987</v>
      </c>
      <c r="I42" s="41">
        <f t="shared" si="1"/>
        <v>76.691234299999991</v>
      </c>
      <c r="J42" s="31"/>
    </row>
    <row r="43" spans="1:12" ht="25.5" x14ac:dyDescent="0.2">
      <c r="A43" s="79" t="s">
        <v>79</v>
      </c>
      <c r="B43" s="44"/>
      <c r="C43" s="54" t="s">
        <v>141</v>
      </c>
      <c r="D43" s="39" t="s">
        <v>38</v>
      </c>
      <c r="E43" s="39" t="s">
        <v>43</v>
      </c>
      <c r="F43" s="43" t="s">
        <v>80</v>
      </c>
      <c r="G43" s="41">
        <f>'6'!G92</f>
        <v>84.204000000000008</v>
      </c>
      <c r="H43" s="41">
        <f>'6'!H92</f>
        <v>75.381691999999987</v>
      </c>
      <c r="I43" s="41">
        <f>'6'!I92</f>
        <v>76.691234299999991</v>
      </c>
      <c r="J43" s="31"/>
    </row>
    <row r="44" spans="1:12" ht="42.75" x14ac:dyDescent="0.25">
      <c r="A44" s="121" t="s">
        <v>116</v>
      </c>
      <c r="B44" s="28"/>
      <c r="C44" s="122" t="s">
        <v>112</v>
      </c>
      <c r="D44" s="28"/>
      <c r="E44" s="28"/>
      <c r="F44" s="28"/>
      <c r="G44" s="30">
        <f>G45+G50+G86</f>
        <v>8430.4530000000013</v>
      </c>
      <c r="H44" s="30">
        <f>H45+H50+H86</f>
        <v>5917.1046531684806</v>
      </c>
      <c r="I44" s="30">
        <f>I45+I50+I86</f>
        <v>5773.9419840064793</v>
      </c>
      <c r="J44" s="31"/>
    </row>
    <row r="45" spans="1:12" x14ac:dyDescent="0.2">
      <c r="A45" s="77" t="s">
        <v>248</v>
      </c>
      <c r="B45" s="40"/>
      <c r="C45" s="54"/>
      <c r="D45" s="63" t="s">
        <v>45</v>
      </c>
      <c r="E45" s="63" t="s">
        <v>45</v>
      </c>
      <c r="F45" s="39"/>
      <c r="G45" s="41">
        <f t="shared" ref="G45:I48" si="2">G46</f>
        <v>65</v>
      </c>
      <c r="H45" s="41">
        <f>H46</f>
        <v>65</v>
      </c>
      <c r="I45" s="41">
        <f>I46</f>
        <v>65</v>
      </c>
      <c r="J45" s="31"/>
      <c r="K45" s="31"/>
      <c r="L45" s="31"/>
    </row>
    <row r="46" spans="1:12" ht="53.25" customHeight="1" x14ac:dyDescent="0.25">
      <c r="A46" s="112" t="s">
        <v>163</v>
      </c>
      <c r="B46" s="40"/>
      <c r="C46" s="54" t="s">
        <v>132</v>
      </c>
      <c r="D46" s="42" t="s">
        <v>45</v>
      </c>
      <c r="E46" s="42" t="s">
        <v>45</v>
      </c>
      <c r="F46" s="45" t="s">
        <v>15</v>
      </c>
      <c r="G46" s="41">
        <f t="shared" si="2"/>
        <v>65</v>
      </c>
      <c r="H46" s="41">
        <f t="shared" si="2"/>
        <v>65</v>
      </c>
      <c r="I46" s="41">
        <f t="shared" si="2"/>
        <v>65</v>
      </c>
      <c r="J46" s="31"/>
    </row>
    <row r="47" spans="1:12" ht="25.5" x14ac:dyDescent="0.2">
      <c r="A47" s="81" t="s">
        <v>137</v>
      </c>
      <c r="B47" s="40"/>
      <c r="C47" s="54" t="s">
        <v>133</v>
      </c>
      <c r="D47" s="42" t="s">
        <v>45</v>
      </c>
      <c r="E47" s="42" t="s">
        <v>45</v>
      </c>
      <c r="F47" s="45" t="s">
        <v>15</v>
      </c>
      <c r="G47" s="41">
        <f t="shared" si="2"/>
        <v>65</v>
      </c>
      <c r="H47" s="41">
        <f t="shared" si="2"/>
        <v>65</v>
      </c>
      <c r="I47" s="41">
        <f t="shared" si="2"/>
        <v>65</v>
      </c>
      <c r="J47" s="31"/>
    </row>
    <row r="48" spans="1:12" ht="25.5" x14ac:dyDescent="0.2">
      <c r="A48" s="79" t="s">
        <v>139</v>
      </c>
      <c r="B48" s="40"/>
      <c r="C48" s="54" t="s">
        <v>138</v>
      </c>
      <c r="D48" s="42" t="s">
        <v>45</v>
      </c>
      <c r="E48" s="42" t="s">
        <v>45</v>
      </c>
      <c r="F48" s="45"/>
      <c r="G48" s="41">
        <f t="shared" si="2"/>
        <v>65</v>
      </c>
      <c r="H48" s="41">
        <f t="shared" si="2"/>
        <v>65</v>
      </c>
      <c r="I48" s="41">
        <f t="shared" si="2"/>
        <v>65</v>
      </c>
      <c r="J48" s="31"/>
    </row>
    <row r="49" spans="1:12" x14ac:dyDescent="0.2">
      <c r="A49" s="80" t="s">
        <v>140</v>
      </c>
      <c r="B49" s="40"/>
      <c r="C49" s="53" t="s">
        <v>136</v>
      </c>
      <c r="D49" s="42" t="s">
        <v>45</v>
      </c>
      <c r="E49" s="42" t="s">
        <v>45</v>
      </c>
      <c r="F49" s="54">
        <v>110</v>
      </c>
      <c r="G49" s="41">
        <f>'6'!G236</f>
        <v>65</v>
      </c>
      <c r="H49" s="41">
        <f>'6'!H236</f>
        <v>65</v>
      </c>
      <c r="I49" s="41">
        <f>'6'!I236</f>
        <v>65</v>
      </c>
      <c r="J49" s="31"/>
    </row>
    <row r="50" spans="1:12" x14ac:dyDescent="0.2">
      <c r="A50" s="77" t="s">
        <v>14</v>
      </c>
      <c r="B50" s="32">
        <v>911</v>
      </c>
      <c r="C50" s="32"/>
      <c r="D50" s="63" t="s">
        <v>46</v>
      </c>
      <c r="E50" s="63" t="s">
        <v>37</v>
      </c>
      <c r="F50" s="32" t="s">
        <v>15</v>
      </c>
      <c r="G50" s="64">
        <f>G51+G76</f>
        <v>7890.4530000000004</v>
      </c>
      <c r="H50" s="64">
        <f>H51+H76</f>
        <v>5777.1046531684806</v>
      </c>
      <c r="I50" s="64">
        <f>I51+I76</f>
        <v>5633.9419840064793</v>
      </c>
      <c r="J50" s="31"/>
    </row>
    <row r="51" spans="1:12" x14ac:dyDescent="0.2">
      <c r="A51" s="77" t="s">
        <v>12</v>
      </c>
      <c r="B51" s="86"/>
      <c r="C51" s="32"/>
      <c r="D51" s="63" t="s">
        <v>46</v>
      </c>
      <c r="E51" s="63" t="s">
        <v>36</v>
      </c>
      <c r="F51" s="32" t="s">
        <v>15</v>
      </c>
      <c r="G51" s="64">
        <f>G52+G60+G68</f>
        <v>7361.6530000000002</v>
      </c>
      <c r="H51" s="64">
        <f>H52+H60+H68</f>
        <v>5275.1046531684806</v>
      </c>
      <c r="I51" s="64">
        <f>I52+I60+I68</f>
        <v>5131.9419840064793</v>
      </c>
      <c r="J51" s="31"/>
      <c r="K51" s="31"/>
      <c r="L51" s="31"/>
    </row>
    <row r="52" spans="1:12" ht="40.5" x14ac:dyDescent="0.2">
      <c r="A52" s="113" t="s">
        <v>193</v>
      </c>
      <c r="B52" s="40"/>
      <c r="C52" s="54" t="s">
        <v>113</v>
      </c>
      <c r="D52" s="39" t="s">
        <v>46</v>
      </c>
      <c r="E52" s="39" t="s">
        <v>36</v>
      </c>
      <c r="F52" s="45" t="s">
        <v>15</v>
      </c>
      <c r="G52" s="41">
        <f>G53</f>
        <v>7361.6530000000002</v>
      </c>
      <c r="H52" s="41">
        <f>H53</f>
        <v>5275.1046531684806</v>
      </c>
      <c r="I52" s="41">
        <f>I53</f>
        <v>5131.9419840064793</v>
      </c>
    </row>
    <row r="53" spans="1:12" ht="25.5" x14ac:dyDescent="0.2">
      <c r="A53" s="81" t="s">
        <v>111</v>
      </c>
      <c r="B53" s="40"/>
      <c r="C53" s="54" t="s">
        <v>114</v>
      </c>
      <c r="D53" s="39" t="s">
        <v>46</v>
      </c>
      <c r="E53" s="39" t="s">
        <v>36</v>
      </c>
      <c r="F53" s="45"/>
      <c r="G53" s="41">
        <f>G54+G56+G58</f>
        <v>7361.6530000000002</v>
      </c>
      <c r="H53" s="41">
        <f t="shared" ref="G53:I54" si="3">H54+H56</f>
        <v>5275.1046531684806</v>
      </c>
      <c r="I53" s="41">
        <f t="shared" si="3"/>
        <v>5131.9419840064793</v>
      </c>
      <c r="J53" s="31"/>
    </row>
    <row r="54" spans="1:12" x14ac:dyDescent="0.2">
      <c r="A54" s="81" t="s">
        <v>73</v>
      </c>
      <c r="B54" s="40"/>
      <c r="C54" s="71" t="s">
        <v>115</v>
      </c>
      <c r="D54" s="39" t="s">
        <v>46</v>
      </c>
      <c r="E54" s="39" t="s">
        <v>36</v>
      </c>
      <c r="F54" s="45"/>
      <c r="G54" s="41">
        <f t="shared" si="3"/>
        <v>5182.4530000000004</v>
      </c>
      <c r="H54" s="41">
        <f t="shared" si="3"/>
        <v>4232.3692531684801</v>
      </c>
      <c r="I54" s="41">
        <f t="shared" si="3"/>
        <v>4089.2065840064793</v>
      </c>
      <c r="J54" s="31"/>
    </row>
    <row r="55" spans="1:12" x14ac:dyDescent="0.2">
      <c r="A55" s="80" t="s">
        <v>140</v>
      </c>
      <c r="B55" s="40"/>
      <c r="C55" s="69" t="s">
        <v>115</v>
      </c>
      <c r="D55" s="39" t="s">
        <v>46</v>
      </c>
      <c r="E55" s="39" t="s">
        <v>36</v>
      </c>
      <c r="F55" s="54">
        <v>110</v>
      </c>
      <c r="G55" s="41">
        <f>'6'!G243</f>
        <v>2057.873</v>
      </c>
      <c r="H55" s="41">
        <f>'6'!H243</f>
        <v>1911.0329999999999</v>
      </c>
      <c r="I55" s="41">
        <f>'6'!I243</f>
        <v>1911.0329999999999</v>
      </c>
      <c r="J55" s="31"/>
    </row>
    <row r="56" spans="1:12" x14ac:dyDescent="0.2">
      <c r="A56" s="80" t="s">
        <v>140</v>
      </c>
      <c r="B56" s="40"/>
      <c r="C56" s="69" t="s">
        <v>203</v>
      </c>
      <c r="D56" s="39" t="s">
        <v>46</v>
      </c>
      <c r="E56" s="39" t="s">
        <v>36</v>
      </c>
      <c r="F56" s="54">
        <v>110</v>
      </c>
      <c r="G56" s="41">
        <f>'6'!G244</f>
        <v>2179.2000000000003</v>
      </c>
      <c r="H56" s="41">
        <f>'6'!H244</f>
        <v>1042.7354</v>
      </c>
      <c r="I56" s="41">
        <f>'6'!I244</f>
        <v>1042.7354</v>
      </c>
      <c r="J56" s="31"/>
    </row>
    <row r="57" spans="1:12" ht="25.5" x14ac:dyDescent="0.2">
      <c r="A57" s="79" t="s">
        <v>79</v>
      </c>
      <c r="B57" s="40"/>
      <c r="C57" s="69" t="s">
        <v>115</v>
      </c>
      <c r="D57" s="39" t="s">
        <v>46</v>
      </c>
      <c r="E57" s="39" t="s">
        <v>36</v>
      </c>
      <c r="F57" s="39" t="s">
        <v>80</v>
      </c>
      <c r="G57" s="41">
        <f>'6'!G245</f>
        <v>3124.5800000000004</v>
      </c>
      <c r="H57" s="41">
        <f>'6'!H245</f>
        <v>2321.3362531684802</v>
      </c>
      <c r="I57" s="41">
        <f>'6'!I245</f>
        <v>2178.1735840064794</v>
      </c>
      <c r="J57" s="31"/>
    </row>
    <row r="58" spans="1:12" ht="25.5" hidden="1" x14ac:dyDescent="0.2">
      <c r="A58" s="79" t="s">
        <v>270</v>
      </c>
      <c r="B58" s="40"/>
      <c r="C58" s="54" t="s">
        <v>272</v>
      </c>
      <c r="D58" s="39" t="s">
        <v>46</v>
      </c>
      <c r="E58" s="39" t="s">
        <v>36</v>
      </c>
      <c r="F58" s="39"/>
      <c r="G58" s="41">
        <f>G59</f>
        <v>0</v>
      </c>
      <c r="H58" s="41"/>
      <c r="I58" s="41"/>
      <c r="J58" s="31"/>
    </row>
    <row r="59" spans="1:12" ht="25.5" hidden="1" x14ac:dyDescent="0.2">
      <c r="A59" s="79" t="s">
        <v>79</v>
      </c>
      <c r="B59" s="40"/>
      <c r="C59" s="54" t="s">
        <v>272</v>
      </c>
      <c r="D59" s="39" t="s">
        <v>46</v>
      </c>
      <c r="E59" s="39" t="s">
        <v>36</v>
      </c>
      <c r="F59" s="39" t="s">
        <v>80</v>
      </c>
      <c r="G59" s="41"/>
      <c r="H59" s="41"/>
      <c r="I59" s="41"/>
      <c r="J59" s="31"/>
    </row>
    <row r="60" spans="1:12" ht="13.5" hidden="1" x14ac:dyDescent="0.2">
      <c r="A60" s="113" t="s">
        <v>232</v>
      </c>
      <c r="B60" s="40"/>
      <c r="C60" s="69" t="s">
        <v>249</v>
      </c>
      <c r="D60" s="39" t="s">
        <v>46</v>
      </c>
      <c r="E60" s="39" t="s">
        <v>36</v>
      </c>
      <c r="F60" s="54"/>
      <c r="G60" s="41">
        <f>G61</f>
        <v>0</v>
      </c>
      <c r="H60" s="41">
        <f>H61</f>
        <v>0</v>
      </c>
      <c r="I60" s="41">
        <f>I61</f>
        <v>0</v>
      </c>
      <c r="J60" s="31"/>
      <c r="K60" s="31"/>
      <c r="L60" s="31"/>
    </row>
    <row r="61" spans="1:12" hidden="1" x14ac:dyDescent="0.2">
      <c r="A61" s="81" t="s">
        <v>233</v>
      </c>
      <c r="B61" s="40"/>
      <c r="C61" s="69" t="s">
        <v>250</v>
      </c>
      <c r="D61" s="39" t="s">
        <v>46</v>
      </c>
      <c r="E61" s="39" t="s">
        <v>36</v>
      </c>
      <c r="F61" s="54"/>
      <c r="G61" s="41">
        <f>G62+G64+G66</f>
        <v>0</v>
      </c>
      <c r="H61" s="41">
        <f t="shared" ref="G61:I62" si="4">H62+H64</f>
        <v>0</v>
      </c>
      <c r="I61" s="41">
        <f t="shared" si="4"/>
        <v>0</v>
      </c>
      <c r="J61" s="31"/>
    </row>
    <row r="62" spans="1:12" hidden="1" x14ac:dyDescent="0.2">
      <c r="A62" s="81" t="s">
        <v>234</v>
      </c>
      <c r="B62" s="40"/>
      <c r="C62" s="69" t="s">
        <v>235</v>
      </c>
      <c r="D62" s="39" t="s">
        <v>46</v>
      </c>
      <c r="E62" s="39" t="s">
        <v>36</v>
      </c>
      <c r="F62" s="54"/>
      <c r="G62" s="41">
        <f t="shared" si="4"/>
        <v>0</v>
      </c>
      <c r="H62" s="41">
        <f t="shared" si="4"/>
        <v>0</v>
      </c>
      <c r="I62" s="41">
        <f t="shared" si="4"/>
        <v>0</v>
      </c>
      <c r="J62" s="31"/>
    </row>
    <row r="63" spans="1:12" hidden="1" x14ac:dyDescent="0.2">
      <c r="A63" s="80" t="s">
        <v>140</v>
      </c>
      <c r="B63" s="40"/>
      <c r="C63" s="69" t="s">
        <v>235</v>
      </c>
      <c r="D63" s="39" t="s">
        <v>46</v>
      </c>
      <c r="E63" s="39" t="s">
        <v>36</v>
      </c>
      <c r="F63" s="54">
        <v>110</v>
      </c>
      <c r="G63" s="41">
        <f>'6'!G253</f>
        <v>0</v>
      </c>
      <c r="H63" s="41">
        <f>'6'!H253</f>
        <v>0</v>
      </c>
      <c r="I63" s="41">
        <f>'6'!I253</f>
        <v>0</v>
      </c>
      <c r="J63" s="31"/>
    </row>
    <row r="64" spans="1:12" hidden="1" x14ac:dyDescent="0.2">
      <c r="A64" s="80" t="s">
        <v>140</v>
      </c>
      <c r="B64" s="40"/>
      <c r="C64" s="69" t="s">
        <v>244</v>
      </c>
      <c r="D64" s="39" t="s">
        <v>46</v>
      </c>
      <c r="E64" s="39" t="s">
        <v>36</v>
      </c>
      <c r="F64" s="54">
        <v>110</v>
      </c>
      <c r="G64" s="41">
        <f>'6'!G254</f>
        <v>0</v>
      </c>
      <c r="H64" s="41">
        <f>'6'!H254</f>
        <v>0</v>
      </c>
      <c r="I64" s="41">
        <f>'6'!I254</f>
        <v>0</v>
      </c>
      <c r="J64" s="31"/>
    </row>
    <row r="65" spans="1:12" ht="25.5" hidden="1" x14ac:dyDescent="0.2">
      <c r="A65" s="79" t="s">
        <v>79</v>
      </c>
      <c r="B65" s="40"/>
      <c r="C65" s="69" t="s">
        <v>235</v>
      </c>
      <c r="D65" s="39" t="s">
        <v>46</v>
      </c>
      <c r="E65" s="39" t="s">
        <v>36</v>
      </c>
      <c r="F65" s="39" t="s">
        <v>80</v>
      </c>
      <c r="G65" s="41">
        <f>'6'!G255</f>
        <v>0</v>
      </c>
      <c r="H65" s="41">
        <f>'6'!H255</f>
        <v>0</v>
      </c>
      <c r="I65" s="41">
        <f>'6'!I255</f>
        <v>0</v>
      </c>
      <c r="J65" s="31"/>
    </row>
    <row r="66" spans="1:12" ht="25.5" hidden="1" x14ac:dyDescent="0.2">
      <c r="A66" s="79" t="s">
        <v>270</v>
      </c>
      <c r="B66" s="40"/>
      <c r="C66" s="54" t="s">
        <v>273</v>
      </c>
      <c r="D66" s="39" t="s">
        <v>46</v>
      </c>
      <c r="E66" s="39" t="s">
        <v>36</v>
      </c>
      <c r="F66" s="39"/>
      <c r="G66" s="41">
        <f>G67</f>
        <v>0</v>
      </c>
      <c r="H66" s="41"/>
      <c r="I66" s="41"/>
      <c r="J66" s="31"/>
    </row>
    <row r="67" spans="1:12" ht="25.5" hidden="1" x14ac:dyDescent="0.2">
      <c r="A67" s="79" t="s">
        <v>79</v>
      </c>
      <c r="B67" s="40"/>
      <c r="C67" s="54" t="s">
        <v>273</v>
      </c>
      <c r="D67" s="39" t="s">
        <v>46</v>
      </c>
      <c r="E67" s="39" t="s">
        <v>36</v>
      </c>
      <c r="F67" s="39" t="s">
        <v>80</v>
      </c>
      <c r="G67" s="41"/>
      <c r="H67" s="41"/>
      <c r="I67" s="41"/>
      <c r="J67" s="31"/>
    </row>
    <row r="68" spans="1:12" ht="40.5" hidden="1" x14ac:dyDescent="0.2">
      <c r="A68" s="113" t="s">
        <v>194</v>
      </c>
      <c r="B68" s="40"/>
      <c r="C68" s="54" t="s">
        <v>117</v>
      </c>
      <c r="D68" s="39" t="s">
        <v>46</v>
      </c>
      <c r="E68" s="39" t="s">
        <v>36</v>
      </c>
      <c r="F68" s="45"/>
      <c r="G68" s="41">
        <f>G69</f>
        <v>0</v>
      </c>
      <c r="H68" s="41">
        <f>H69</f>
        <v>0</v>
      </c>
      <c r="I68" s="41">
        <f>I69</f>
        <v>0</v>
      </c>
      <c r="J68" s="31"/>
      <c r="K68" s="31"/>
      <c r="L68" s="31"/>
    </row>
    <row r="69" spans="1:12" hidden="1" x14ac:dyDescent="0.2">
      <c r="A69" s="81" t="s">
        <v>118</v>
      </c>
      <c r="B69" s="40"/>
      <c r="C69" s="54" t="s">
        <v>119</v>
      </c>
      <c r="D69" s="39" t="s">
        <v>46</v>
      </c>
      <c r="E69" s="39" t="s">
        <v>36</v>
      </c>
      <c r="F69" s="45"/>
      <c r="G69" s="41">
        <f>G70+G72+G74</f>
        <v>0</v>
      </c>
      <c r="H69" s="41">
        <f t="shared" ref="G69:I70" si="5">H70+H72</f>
        <v>0</v>
      </c>
      <c r="I69" s="41">
        <f t="shared" si="5"/>
        <v>0</v>
      </c>
      <c r="J69" s="31"/>
    </row>
    <row r="70" spans="1:12" hidden="1" x14ac:dyDescent="0.2">
      <c r="A70" s="81" t="s">
        <v>74</v>
      </c>
      <c r="B70" s="40"/>
      <c r="C70" s="54" t="s">
        <v>120</v>
      </c>
      <c r="D70" s="39" t="s">
        <v>46</v>
      </c>
      <c r="E70" s="39" t="s">
        <v>36</v>
      </c>
      <c r="F70" s="45"/>
      <c r="G70" s="41">
        <f t="shared" si="5"/>
        <v>0</v>
      </c>
      <c r="H70" s="41">
        <f t="shared" si="5"/>
        <v>0</v>
      </c>
      <c r="I70" s="41">
        <f t="shared" si="5"/>
        <v>0</v>
      </c>
      <c r="J70" s="31"/>
    </row>
    <row r="71" spans="1:12" hidden="1" x14ac:dyDescent="0.2">
      <c r="A71" s="80" t="s">
        <v>140</v>
      </c>
      <c r="B71" s="40"/>
      <c r="C71" s="54" t="s">
        <v>120</v>
      </c>
      <c r="D71" s="39" t="s">
        <v>46</v>
      </c>
      <c r="E71" s="39" t="s">
        <v>36</v>
      </c>
      <c r="F71" s="54">
        <v>110</v>
      </c>
      <c r="G71" s="41">
        <f>'6'!G261</f>
        <v>0</v>
      </c>
      <c r="H71" s="41">
        <f>'6'!H261</f>
        <v>0</v>
      </c>
      <c r="I71" s="41">
        <f>'6'!I261</f>
        <v>0</v>
      </c>
      <c r="J71" s="31"/>
    </row>
    <row r="72" spans="1:12" hidden="1" x14ac:dyDescent="0.2">
      <c r="A72" s="80" t="s">
        <v>140</v>
      </c>
      <c r="B72" s="40"/>
      <c r="C72" s="54" t="s">
        <v>205</v>
      </c>
      <c r="D72" s="39" t="s">
        <v>46</v>
      </c>
      <c r="E72" s="39" t="s">
        <v>36</v>
      </c>
      <c r="F72" s="54">
        <v>110</v>
      </c>
      <c r="G72" s="41">
        <f>'6'!G262</f>
        <v>0</v>
      </c>
      <c r="H72" s="41">
        <f>'6'!H262</f>
        <v>0</v>
      </c>
      <c r="I72" s="41">
        <f>'6'!I262</f>
        <v>0</v>
      </c>
      <c r="J72" s="31"/>
    </row>
    <row r="73" spans="1:12" ht="25.5" hidden="1" x14ac:dyDescent="0.2">
      <c r="A73" s="79" t="s">
        <v>79</v>
      </c>
      <c r="B73" s="40"/>
      <c r="C73" s="54" t="s">
        <v>120</v>
      </c>
      <c r="D73" s="42" t="s">
        <v>46</v>
      </c>
      <c r="E73" s="39" t="s">
        <v>36</v>
      </c>
      <c r="F73" s="39" t="s">
        <v>80</v>
      </c>
      <c r="G73" s="41">
        <f>'6'!G263</f>
        <v>0</v>
      </c>
      <c r="H73" s="41">
        <f>'6'!H263</f>
        <v>0</v>
      </c>
      <c r="I73" s="41">
        <f>'6'!I263</f>
        <v>0</v>
      </c>
      <c r="J73" s="31"/>
    </row>
    <row r="74" spans="1:12" ht="25.5" hidden="1" x14ac:dyDescent="0.2">
      <c r="A74" s="79" t="s">
        <v>270</v>
      </c>
      <c r="B74" s="40"/>
      <c r="C74" s="54" t="s">
        <v>274</v>
      </c>
      <c r="D74" s="42" t="s">
        <v>46</v>
      </c>
      <c r="E74" s="39" t="s">
        <v>36</v>
      </c>
      <c r="F74" s="39"/>
      <c r="G74" s="41">
        <f>G75</f>
        <v>0</v>
      </c>
      <c r="H74" s="41"/>
      <c r="I74" s="41"/>
      <c r="J74" s="31"/>
    </row>
    <row r="75" spans="1:12" ht="25.5" hidden="1" x14ac:dyDescent="0.2">
      <c r="A75" s="79" t="s">
        <v>79</v>
      </c>
      <c r="B75" s="40"/>
      <c r="C75" s="54" t="s">
        <v>274</v>
      </c>
      <c r="D75" s="42" t="s">
        <v>46</v>
      </c>
      <c r="E75" s="39" t="s">
        <v>36</v>
      </c>
      <c r="F75" s="39" t="s">
        <v>80</v>
      </c>
      <c r="G75" s="41"/>
      <c r="H75" s="41"/>
      <c r="I75" s="41"/>
      <c r="J75" s="31"/>
    </row>
    <row r="76" spans="1:12" s="87" customFormat="1" ht="25.5" x14ac:dyDescent="0.2">
      <c r="A76" s="84" t="s">
        <v>121</v>
      </c>
      <c r="B76" s="86"/>
      <c r="C76" s="32"/>
      <c r="D76" s="63" t="s">
        <v>46</v>
      </c>
      <c r="E76" s="63" t="s">
        <v>39</v>
      </c>
      <c r="F76" s="32" t="s">
        <v>15</v>
      </c>
      <c r="G76" s="64">
        <f>G77+G81</f>
        <v>528.79999999999995</v>
      </c>
      <c r="H76" s="64">
        <f>H77+H81</f>
        <v>502</v>
      </c>
      <c r="I76" s="64">
        <f>I77+I81</f>
        <v>502</v>
      </c>
      <c r="J76" s="88"/>
      <c r="K76" s="88"/>
      <c r="L76" s="88"/>
    </row>
    <row r="77" spans="1:12" ht="54" x14ac:dyDescent="0.25">
      <c r="A77" s="112" t="s">
        <v>135</v>
      </c>
      <c r="B77" s="60"/>
      <c r="C77" s="54" t="s">
        <v>132</v>
      </c>
      <c r="D77" s="39" t="s">
        <v>46</v>
      </c>
      <c r="E77" s="39" t="s">
        <v>39</v>
      </c>
      <c r="F77" s="45" t="s">
        <v>15</v>
      </c>
      <c r="G77" s="41">
        <f t="shared" ref="G77:I79" si="6">G78</f>
        <v>55</v>
      </c>
      <c r="H77" s="41">
        <f t="shared" si="6"/>
        <v>55</v>
      </c>
      <c r="I77" s="41">
        <f t="shared" si="6"/>
        <v>55</v>
      </c>
      <c r="J77" s="31"/>
    </row>
    <row r="78" spans="1:12" x14ac:dyDescent="0.2">
      <c r="A78" s="82" t="s">
        <v>125</v>
      </c>
      <c r="B78" s="40"/>
      <c r="C78" s="54" t="s">
        <v>133</v>
      </c>
      <c r="D78" s="39" t="s">
        <v>46</v>
      </c>
      <c r="E78" s="39" t="s">
        <v>39</v>
      </c>
      <c r="F78" s="45" t="s">
        <v>15</v>
      </c>
      <c r="G78" s="41">
        <f t="shared" si="6"/>
        <v>55</v>
      </c>
      <c r="H78" s="41">
        <f t="shared" si="6"/>
        <v>55</v>
      </c>
      <c r="I78" s="41">
        <f t="shared" si="6"/>
        <v>55</v>
      </c>
      <c r="J78" s="31"/>
    </row>
    <row r="79" spans="1:12" x14ac:dyDescent="0.2">
      <c r="A79" s="81" t="s">
        <v>75</v>
      </c>
      <c r="B79" s="40"/>
      <c r="C79" s="54" t="s">
        <v>134</v>
      </c>
      <c r="D79" s="39" t="s">
        <v>46</v>
      </c>
      <c r="E79" s="39" t="s">
        <v>39</v>
      </c>
      <c r="F79" s="45"/>
      <c r="G79" s="41">
        <f t="shared" si="6"/>
        <v>55</v>
      </c>
      <c r="H79" s="41">
        <f t="shared" si="6"/>
        <v>55</v>
      </c>
      <c r="I79" s="41">
        <f t="shared" si="6"/>
        <v>55</v>
      </c>
      <c r="J79" s="31"/>
    </row>
    <row r="80" spans="1:12" ht="25.5" x14ac:dyDescent="0.2">
      <c r="A80" s="79" t="s">
        <v>79</v>
      </c>
      <c r="B80" s="40"/>
      <c r="C80" s="54" t="s">
        <v>134</v>
      </c>
      <c r="D80" s="39" t="s">
        <v>46</v>
      </c>
      <c r="E80" s="39" t="s">
        <v>39</v>
      </c>
      <c r="F80" s="39" t="s">
        <v>80</v>
      </c>
      <c r="G80" s="41">
        <f>'6'!G272</f>
        <v>55</v>
      </c>
      <c r="H80" s="41">
        <f>'6'!H272</f>
        <v>55</v>
      </c>
      <c r="I80" s="41">
        <f>'6'!I272</f>
        <v>55</v>
      </c>
      <c r="J80" s="31"/>
    </row>
    <row r="81" spans="1:10" ht="54" x14ac:dyDescent="0.25">
      <c r="A81" s="112" t="s">
        <v>195</v>
      </c>
      <c r="B81" s="60"/>
      <c r="C81" s="54" t="s">
        <v>122</v>
      </c>
      <c r="D81" s="39" t="s">
        <v>46</v>
      </c>
      <c r="E81" s="39" t="s">
        <v>39</v>
      </c>
      <c r="F81" s="45" t="s">
        <v>15</v>
      </c>
      <c r="G81" s="41">
        <f t="shared" ref="G81:I82" si="7">G82</f>
        <v>473.8</v>
      </c>
      <c r="H81" s="41">
        <f t="shared" si="7"/>
        <v>447</v>
      </c>
      <c r="I81" s="41">
        <f t="shared" si="7"/>
        <v>447</v>
      </c>
      <c r="J81" s="31"/>
    </row>
    <row r="82" spans="1:10" x14ac:dyDescent="0.2">
      <c r="A82" s="81" t="s">
        <v>125</v>
      </c>
      <c r="B82" s="40"/>
      <c r="C82" s="54" t="s">
        <v>123</v>
      </c>
      <c r="D82" s="39" t="s">
        <v>46</v>
      </c>
      <c r="E82" s="39" t="s">
        <v>39</v>
      </c>
      <c r="F82" s="45" t="s">
        <v>15</v>
      </c>
      <c r="G82" s="41">
        <f t="shared" si="7"/>
        <v>473.8</v>
      </c>
      <c r="H82" s="41">
        <f t="shared" si="7"/>
        <v>447</v>
      </c>
      <c r="I82" s="41">
        <f t="shared" si="7"/>
        <v>447</v>
      </c>
      <c r="J82" s="31"/>
    </row>
    <row r="83" spans="1:10" x14ac:dyDescent="0.2">
      <c r="A83" s="81" t="s">
        <v>75</v>
      </c>
      <c r="B83" s="40"/>
      <c r="C83" s="54" t="s">
        <v>124</v>
      </c>
      <c r="D83" s="39" t="s">
        <v>46</v>
      </c>
      <c r="E83" s="39" t="s">
        <v>39</v>
      </c>
      <c r="F83" s="45"/>
      <c r="G83" s="41">
        <f>G84+G85</f>
        <v>473.8</v>
      </c>
      <c r="H83" s="41">
        <f>H84+H85</f>
        <v>447</v>
      </c>
      <c r="I83" s="41">
        <f>I84+I85</f>
        <v>447</v>
      </c>
      <c r="J83" s="31"/>
    </row>
    <row r="84" spans="1:10" ht="25.5" x14ac:dyDescent="0.2">
      <c r="A84" s="79" t="s">
        <v>79</v>
      </c>
      <c r="B84" s="40"/>
      <c r="C84" s="54" t="s">
        <v>124</v>
      </c>
      <c r="D84" s="39" t="s">
        <v>46</v>
      </c>
      <c r="E84" s="39" t="s">
        <v>39</v>
      </c>
      <c r="F84" s="39" t="s">
        <v>80</v>
      </c>
      <c r="G84" s="41">
        <f>'6'!G276</f>
        <v>473.8</v>
      </c>
      <c r="H84" s="41">
        <f>'6'!H276</f>
        <v>447</v>
      </c>
      <c r="I84" s="41">
        <f>'6'!I276</f>
        <v>447</v>
      </c>
      <c r="J84" s="31"/>
    </row>
    <row r="85" spans="1:10" hidden="1" x14ac:dyDescent="0.2">
      <c r="A85" s="82" t="s">
        <v>78</v>
      </c>
      <c r="B85" s="40"/>
      <c r="C85" s="54" t="s">
        <v>124</v>
      </c>
      <c r="D85" s="39" t="s">
        <v>46</v>
      </c>
      <c r="E85" s="39" t="s">
        <v>39</v>
      </c>
      <c r="F85" s="42" t="s">
        <v>208</v>
      </c>
      <c r="G85" s="41">
        <f>'6'!G277</f>
        <v>0</v>
      </c>
      <c r="H85" s="41">
        <f>'6'!H277</f>
        <v>0</v>
      </c>
      <c r="I85" s="41">
        <f>'6'!I277</f>
        <v>0</v>
      </c>
      <c r="J85" s="31"/>
    </row>
    <row r="86" spans="1:10" s="87" customFormat="1" x14ac:dyDescent="0.2">
      <c r="A86" s="77" t="s">
        <v>9</v>
      </c>
      <c r="B86" s="32">
        <v>911</v>
      </c>
      <c r="C86" s="32"/>
      <c r="D86" s="63" t="s">
        <v>40</v>
      </c>
      <c r="E86" s="63" t="s">
        <v>37</v>
      </c>
      <c r="F86" s="32"/>
      <c r="G86" s="64">
        <f t="shared" ref="G86:I90" si="8">G87</f>
        <v>475</v>
      </c>
      <c r="H86" s="64">
        <f>H87</f>
        <v>75</v>
      </c>
      <c r="I86" s="64">
        <f>I87</f>
        <v>75</v>
      </c>
      <c r="J86" s="88"/>
    </row>
    <row r="87" spans="1:10" x14ac:dyDescent="0.2">
      <c r="A87" s="79" t="s">
        <v>30</v>
      </c>
      <c r="B87" s="44"/>
      <c r="C87" s="75"/>
      <c r="D87" s="74" t="s">
        <v>40</v>
      </c>
      <c r="E87" s="74" t="s">
        <v>45</v>
      </c>
      <c r="F87" s="75"/>
      <c r="G87" s="72">
        <f t="shared" si="8"/>
        <v>475</v>
      </c>
      <c r="H87" s="72">
        <f t="shared" si="8"/>
        <v>75</v>
      </c>
      <c r="I87" s="72">
        <f t="shared" si="8"/>
        <v>75</v>
      </c>
      <c r="J87" s="31"/>
    </row>
    <row r="88" spans="1:10" ht="54" x14ac:dyDescent="0.25">
      <c r="A88" s="112" t="s">
        <v>126</v>
      </c>
      <c r="B88" s="40"/>
      <c r="C88" s="54" t="s">
        <v>127</v>
      </c>
      <c r="D88" s="74" t="s">
        <v>40</v>
      </c>
      <c r="E88" s="74" t="s">
        <v>45</v>
      </c>
      <c r="F88" s="74"/>
      <c r="G88" s="72">
        <f t="shared" si="8"/>
        <v>475</v>
      </c>
      <c r="H88" s="72">
        <f t="shared" ref="H88:I90" si="9">H89</f>
        <v>75</v>
      </c>
      <c r="I88" s="72">
        <f t="shared" si="9"/>
        <v>75</v>
      </c>
      <c r="J88" s="31"/>
    </row>
    <row r="89" spans="1:10" ht="25.5" x14ac:dyDescent="0.2">
      <c r="A89" s="81" t="s">
        <v>130</v>
      </c>
      <c r="B89" s="40"/>
      <c r="C89" s="54" t="s">
        <v>128</v>
      </c>
      <c r="D89" s="74" t="s">
        <v>40</v>
      </c>
      <c r="E89" s="74" t="s">
        <v>45</v>
      </c>
      <c r="F89" s="74"/>
      <c r="G89" s="72">
        <f t="shared" si="8"/>
        <v>475</v>
      </c>
      <c r="H89" s="72">
        <f t="shared" si="9"/>
        <v>75</v>
      </c>
      <c r="I89" s="72">
        <f t="shared" si="9"/>
        <v>75</v>
      </c>
      <c r="J89" s="31"/>
    </row>
    <row r="90" spans="1:10" ht="25.5" x14ac:dyDescent="0.2">
      <c r="A90" s="79" t="s">
        <v>10</v>
      </c>
      <c r="B90" s="40"/>
      <c r="C90" s="54" t="s">
        <v>129</v>
      </c>
      <c r="D90" s="74" t="s">
        <v>40</v>
      </c>
      <c r="E90" s="74" t="s">
        <v>45</v>
      </c>
      <c r="F90" s="74"/>
      <c r="G90" s="72">
        <f t="shared" si="8"/>
        <v>475</v>
      </c>
      <c r="H90" s="72">
        <f t="shared" si="9"/>
        <v>75</v>
      </c>
      <c r="I90" s="72">
        <f t="shared" si="9"/>
        <v>75</v>
      </c>
      <c r="J90" s="31"/>
    </row>
    <row r="91" spans="1:10" ht="25.5" x14ac:dyDescent="0.2">
      <c r="A91" s="79" t="s">
        <v>79</v>
      </c>
      <c r="B91" s="61"/>
      <c r="C91" s="54" t="s">
        <v>129</v>
      </c>
      <c r="D91" s="74" t="s">
        <v>40</v>
      </c>
      <c r="E91" s="74" t="s">
        <v>45</v>
      </c>
      <c r="F91" s="39" t="s">
        <v>80</v>
      </c>
      <c r="G91" s="41">
        <f>'6'!G309</f>
        <v>475</v>
      </c>
      <c r="H91" s="41">
        <f>'6'!H309</f>
        <v>75</v>
      </c>
      <c r="I91" s="41">
        <f>'6'!I309</f>
        <v>75</v>
      </c>
      <c r="J91" s="31"/>
    </row>
    <row r="92" spans="1:10" ht="42.75" x14ac:dyDescent="0.2">
      <c r="A92" s="121" t="s">
        <v>110</v>
      </c>
      <c r="B92" s="50"/>
      <c r="C92" s="90" t="s">
        <v>142</v>
      </c>
      <c r="D92" s="53"/>
      <c r="E92" s="53"/>
      <c r="F92" s="53"/>
      <c r="G92" s="68">
        <f>G93</f>
        <v>5905.942</v>
      </c>
      <c r="H92" s="68">
        <f>H93</f>
        <v>3363.9</v>
      </c>
      <c r="I92" s="68">
        <f>I93</f>
        <v>3363.9</v>
      </c>
      <c r="J92" s="31"/>
    </row>
    <row r="93" spans="1:10" ht="15.75" x14ac:dyDescent="0.25">
      <c r="A93" s="7" t="s">
        <v>68</v>
      </c>
      <c r="B93" s="8"/>
      <c r="C93" s="53"/>
      <c r="D93" s="8" t="s">
        <v>39</v>
      </c>
      <c r="E93" s="8" t="s">
        <v>43</v>
      </c>
      <c r="F93" s="43"/>
      <c r="G93" s="68">
        <f>G94+G98+G106+G102</f>
        <v>5905.942</v>
      </c>
      <c r="H93" s="68">
        <f>H94+H98+H106</f>
        <v>3363.9</v>
      </c>
      <c r="I93" s="68">
        <f>I94+I98+I106</f>
        <v>3363.9</v>
      </c>
      <c r="J93" s="31"/>
    </row>
    <row r="94" spans="1:10" ht="27" x14ac:dyDescent="0.2">
      <c r="A94" s="113" t="s">
        <v>221</v>
      </c>
      <c r="B94" s="50"/>
      <c r="C94" s="53" t="s">
        <v>143</v>
      </c>
      <c r="D94" s="53" t="s">
        <v>39</v>
      </c>
      <c r="E94" s="53" t="s">
        <v>43</v>
      </c>
      <c r="F94" s="53"/>
      <c r="G94" s="57">
        <f t="shared" ref="G94:I96" si="10">G95</f>
        <v>904.44200000000001</v>
      </c>
      <c r="H94" s="57">
        <f t="shared" si="10"/>
        <v>620</v>
      </c>
      <c r="I94" s="57">
        <f t="shared" si="10"/>
        <v>620</v>
      </c>
      <c r="J94" s="31"/>
    </row>
    <row r="95" spans="1:10" x14ac:dyDescent="0.2">
      <c r="A95" s="82" t="s">
        <v>222</v>
      </c>
      <c r="B95" s="50"/>
      <c r="C95" s="53" t="s">
        <v>144</v>
      </c>
      <c r="D95" s="53" t="s">
        <v>39</v>
      </c>
      <c r="E95" s="53" t="s">
        <v>43</v>
      </c>
      <c r="F95" s="53"/>
      <c r="G95" s="57">
        <f t="shared" si="10"/>
        <v>904.44200000000001</v>
      </c>
      <c r="H95" s="57">
        <f t="shared" si="10"/>
        <v>620</v>
      </c>
      <c r="I95" s="57">
        <f t="shared" si="10"/>
        <v>620</v>
      </c>
      <c r="J95" s="31"/>
    </row>
    <row r="96" spans="1:10" ht="38.25" x14ac:dyDescent="0.2">
      <c r="A96" s="82" t="s">
        <v>173</v>
      </c>
      <c r="B96" s="50"/>
      <c r="C96" s="53" t="s">
        <v>145</v>
      </c>
      <c r="D96" s="53" t="s">
        <v>39</v>
      </c>
      <c r="E96" s="53" t="s">
        <v>43</v>
      </c>
      <c r="F96" s="53"/>
      <c r="G96" s="57">
        <f t="shared" si="10"/>
        <v>904.44200000000001</v>
      </c>
      <c r="H96" s="57">
        <f t="shared" si="10"/>
        <v>620</v>
      </c>
      <c r="I96" s="57">
        <f t="shared" si="10"/>
        <v>620</v>
      </c>
      <c r="J96" s="31"/>
    </row>
    <row r="97" spans="1:10" ht="25.5" x14ac:dyDescent="0.2">
      <c r="A97" s="79" t="s">
        <v>79</v>
      </c>
      <c r="B97" s="54"/>
      <c r="C97" s="53" t="s">
        <v>145</v>
      </c>
      <c r="D97" s="53" t="s">
        <v>39</v>
      </c>
      <c r="E97" s="53" t="s">
        <v>43</v>
      </c>
      <c r="F97" s="43" t="s">
        <v>80</v>
      </c>
      <c r="G97" s="57">
        <f>'6'!G115</f>
        <v>904.44200000000001</v>
      </c>
      <c r="H97" s="57">
        <f>'6'!H115</f>
        <v>620</v>
      </c>
      <c r="I97" s="57">
        <f>'6'!I115</f>
        <v>620</v>
      </c>
      <c r="J97" s="31"/>
    </row>
    <row r="98" spans="1:10" ht="40.5" x14ac:dyDescent="0.2">
      <c r="A98" s="113" t="s">
        <v>223</v>
      </c>
      <c r="B98" s="54"/>
      <c r="C98" s="53" t="s">
        <v>146</v>
      </c>
      <c r="D98" s="53" t="s">
        <v>39</v>
      </c>
      <c r="E98" s="53" t="s">
        <v>43</v>
      </c>
      <c r="F98" s="43"/>
      <c r="G98" s="57">
        <f t="shared" ref="G98:I99" si="11">G99</f>
        <v>1002.6</v>
      </c>
      <c r="H98" s="57">
        <f t="shared" si="11"/>
        <v>1780</v>
      </c>
      <c r="I98" s="57">
        <f t="shared" si="11"/>
        <v>1780</v>
      </c>
      <c r="J98" s="31"/>
    </row>
    <row r="99" spans="1:10" ht="51" x14ac:dyDescent="0.2">
      <c r="A99" s="82" t="s">
        <v>224</v>
      </c>
      <c r="B99" s="54"/>
      <c r="C99" s="53" t="s">
        <v>147</v>
      </c>
      <c r="D99" s="53" t="s">
        <v>39</v>
      </c>
      <c r="E99" s="53" t="s">
        <v>43</v>
      </c>
      <c r="F99" s="43"/>
      <c r="G99" s="57">
        <f t="shared" si="11"/>
        <v>1002.6</v>
      </c>
      <c r="H99" s="57">
        <f t="shared" si="11"/>
        <v>1780</v>
      </c>
      <c r="I99" s="57">
        <f t="shared" si="11"/>
        <v>1780</v>
      </c>
      <c r="J99" s="31"/>
    </row>
    <row r="100" spans="1:10" ht="63.75" x14ac:dyDescent="0.2">
      <c r="A100" s="82" t="s">
        <v>225</v>
      </c>
      <c r="B100" s="50"/>
      <c r="C100" s="53" t="s">
        <v>148</v>
      </c>
      <c r="D100" s="53" t="s">
        <v>39</v>
      </c>
      <c r="E100" s="53" t="s">
        <v>43</v>
      </c>
      <c r="F100" s="53"/>
      <c r="G100" s="57">
        <f>G101</f>
        <v>1002.6</v>
      </c>
      <c r="H100" s="57">
        <f>H101</f>
        <v>1780</v>
      </c>
      <c r="I100" s="57">
        <f>I101</f>
        <v>1780</v>
      </c>
      <c r="J100" s="31"/>
    </row>
    <row r="101" spans="1:10" ht="25.5" x14ac:dyDescent="0.2">
      <c r="A101" s="79" t="s">
        <v>79</v>
      </c>
      <c r="B101" s="54"/>
      <c r="C101" s="53" t="s">
        <v>148</v>
      </c>
      <c r="D101" s="53" t="s">
        <v>39</v>
      </c>
      <c r="E101" s="53" t="s">
        <v>43</v>
      </c>
      <c r="F101" s="43" t="s">
        <v>80</v>
      </c>
      <c r="G101" s="57">
        <f>'6'!G119</f>
        <v>1002.6</v>
      </c>
      <c r="H101" s="57">
        <f>'6'!H119</f>
        <v>1780</v>
      </c>
      <c r="I101" s="57">
        <f>'6'!I119</f>
        <v>1780</v>
      </c>
      <c r="J101" s="31"/>
    </row>
    <row r="102" spans="1:10" x14ac:dyDescent="0.2">
      <c r="A102" s="81" t="s">
        <v>158</v>
      </c>
      <c r="B102" s="50"/>
      <c r="C102" s="53" t="s">
        <v>155</v>
      </c>
      <c r="D102" s="53" t="s">
        <v>39</v>
      </c>
      <c r="E102" s="53" t="s">
        <v>43</v>
      </c>
      <c r="F102" s="43"/>
      <c r="G102" s="57">
        <f>G103</f>
        <v>300</v>
      </c>
      <c r="H102" s="57"/>
      <c r="I102" s="57"/>
      <c r="J102" s="31"/>
    </row>
    <row r="103" spans="1:10" ht="25.5" x14ac:dyDescent="0.2">
      <c r="A103" s="82" t="s">
        <v>157</v>
      </c>
      <c r="B103" s="50"/>
      <c r="C103" s="53" t="s">
        <v>156</v>
      </c>
      <c r="D103" s="53" t="s">
        <v>39</v>
      </c>
      <c r="E103" s="53" t="s">
        <v>43</v>
      </c>
      <c r="F103" s="43"/>
      <c r="G103" s="57">
        <f>G104</f>
        <v>300</v>
      </c>
      <c r="H103" s="57"/>
      <c r="I103" s="57"/>
      <c r="J103" s="31"/>
    </row>
    <row r="104" spans="1:10" ht="38.25" x14ac:dyDescent="0.2">
      <c r="A104" s="82" t="s">
        <v>173</v>
      </c>
      <c r="B104" s="50"/>
      <c r="C104" s="53" t="s">
        <v>154</v>
      </c>
      <c r="D104" s="53" t="s">
        <v>39</v>
      </c>
      <c r="E104" s="53" t="s">
        <v>43</v>
      </c>
      <c r="F104" s="43"/>
      <c r="G104" s="57">
        <f>G105</f>
        <v>300</v>
      </c>
      <c r="H104" s="57"/>
      <c r="I104" s="57"/>
      <c r="J104" s="31"/>
    </row>
    <row r="105" spans="1:10" ht="25.5" x14ac:dyDescent="0.2">
      <c r="A105" s="79" t="s">
        <v>79</v>
      </c>
      <c r="B105" s="54"/>
      <c r="C105" s="53" t="s">
        <v>154</v>
      </c>
      <c r="D105" s="53" t="s">
        <v>39</v>
      </c>
      <c r="E105" s="53" t="s">
        <v>43</v>
      </c>
      <c r="F105" s="43"/>
      <c r="G105" s="57">
        <f>'6'!G123</f>
        <v>300</v>
      </c>
      <c r="H105" s="57"/>
      <c r="I105" s="57"/>
      <c r="J105" s="31"/>
    </row>
    <row r="106" spans="1:10" ht="38.25" x14ac:dyDescent="0.2">
      <c r="A106" s="62" t="s">
        <v>200</v>
      </c>
      <c r="B106" s="54"/>
      <c r="C106" s="53" t="s">
        <v>197</v>
      </c>
      <c r="D106" s="53" t="s">
        <v>39</v>
      </c>
      <c r="E106" s="53" t="s">
        <v>43</v>
      </c>
      <c r="F106" s="43"/>
      <c r="G106" s="57">
        <f>G107</f>
        <v>3698.9</v>
      </c>
      <c r="H106" s="57">
        <f>H107</f>
        <v>963.9</v>
      </c>
      <c r="I106" s="57">
        <f>I107</f>
        <v>963.9</v>
      </c>
      <c r="J106" s="31"/>
    </row>
    <row r="107" spans="1:10" ht="38.25" x14ac:dyDescent="0.2">
      <c r="A107" s="62" t="s">
        <v>201</v>
      </c>
      <c r="B107" s="54"/>
      <c r="C107" s="53" t="s">
        <v>198</v>
      </c>
      <c r="D107" s="53" t="s">
        <v>39</v>
      </c>
      <c r="E107" s="53" t="s">
        <v>43</v>
      </c>
      <c r="F107" s="43"/>
      <c r="G107" s="57">
        <f>G110</f>
        <v>3698.9</v>
      </c>
      <c r="H107" s="57">
        <f>H110</f>
        <v>963.9</v>
      </c>
      <c r="I107" s="57">
        <f>I110</f>
        <v>963.9</v>
      </c>
      <c r="J107" s="31"/>
    </row>
    <row r="108" spans="1:10" ht="25.5" hidden="1" x14ac:dyDescent="0.2">
      <c r="A108" s="62" t="s">
        <v>202</v>
      </c>
      <c r="B108" s="54"/>
      <c r="C108" s="53" t="s">
        <v>199</v>
      </c>
      <c r="D108" s="53" t="s">
        <v>39</v>
      </c>
      <c r="E108" s="53" t="s">
        <v>43</v>
      </c>
      <c r="F108" s="43"/>
      <c r="G108" s="57">
        <f>G109</f>
        <v>0</v>
      </c>
      <c r="H108" s="57">
        <f>H109</f>
        <v>0</v>
      </c>
      <c r="I108" s="57">
        <f>I109</f>
        <v>0</v>
      </c>
      <c r="J108" s="31"/>
    </row>
    <row r="109" spans="1:10" ht="25.5" hidden="1" x14ac:dyDescent="0.2">
      <c r="A109" s="38" t="s">
        <v>79</v>
      </c>
      <c r="B109" s="54"/>
      <c r="C109" s="53" t="s">
        <v>199</v>
      </c>
      <c r="D109" s="53" t="s">
        <v>39</v>
      </c>
      <c r="E109" s="53" t="s">
        <v>43</v>
      </c>
      <c r="F109" s="43"/>
      <c r="G109" s="57"/>
      <c r="H109" s="57"/>
      <c r="I109" s="57"/>
      <c r="J109" s="31"/>
    </row>
    <row r="110" spans="1:10" ht="38.25" x14ac:dyDescent="0.2">
      <c r="A110" s="38" t="s">
        <v>210</v>
      </c>
      <c r="B110" s="54"/>
      <c r="C110" s="53" t="s">
        <v>209</v>
      </c>
      <c r="D110" s="53" t="s">
        <v>39</v>
      </c>
      <c r="E110" s="53" t="s">
        <v>43</v>
      </c>
      <c r="F110" s="43"/>
      <c r="G110" s="57">
        <f>G111</f>
        <v>3698.9</v>
      </c>
      <c r="H110" s="57">
        <f>H111</f>
        <v>963.9</v>
      </c>
      <c r="I110" s="57">
        <f>I111</f>
        <v>963.9</v>
      </c>
      <c r="J110" s="31"/>
    </row>
    <row r="111" spans="1:10" ht="25.5" x14ac:dyDescent="0.2">
      <c r="A111" s="38" t="s">
        <v>79</v>
      </c>
      <c r="B111" s="54"/>
      <c r="C111" s="53" t="s">
        <v>209</v>
      </c>
      <c r="D111" s="53" t="s">
        <v>39</v>
      </c>
      <c r="E111" s="53" t="s">
        <v>43</v>
      </c>
      <c r="F111" s="43" t="s">
        <v>80</v>
      </c>
      <c r="G111" s="57">
        <f>'6'!G129</f>
        <v>3698.9</v>
      </c>
      <c r="H111" s="57">
        <f>'6'!H129</f>
        <v>963.9</v>
      </c>
      <c r="I111" s="57">
        <f>'6'!I129</f>
        <v>963.9</v>
      </c>
      <c r="J111" s="31"/>
    </row>
    <row r="112" spans="1:10" hidden="1" x14ac:dyDescent="0.2">
      <c r="A112" s="79"/>
      <c r="B112" s="54"/>
      <c r="C112" s="53"/>
      <c r="D112" s="53"/>
      <c r="E112" s="53"/>
      <c r="F112" s="43"/>
      <c r="G112" s="57"/>
      <c r="H112" s="57"/>
      <c r="I112" s="57"/>
      <c r="J112" s="31"/>
    </row>
    <row r="113" spans="1:12" hidden="1" x14ac:dyDescent="0.2">
      <c r="A113" s="79"/>
      <c r="B113" s="54"/>
      <c r="C113" s="53"/>
      <c r="D113" s="53"/>
      <c r="E113" s="53"/>
      <c r="F113" s="43"/>
      <c r="G113" s="57"/>
      <c r="H113" s="57"/>
      <c r="I113" s="57"/>
      <c r="J113" s="31"/>
    </row>
    <row r="114" spans="1:12" s="87" customFormat="1" ht="38.25" x14ac:dyDescent="0.2">
      <c r="A114" s="86" t="s">
        <v>242</v>
      </c>
      <c r="B114" s="89"/>
      <c r="C114" s="90" t="s">
        <v>238</v>
      </c>
      <c r="D114" s="90" t="s">
        <v>39</v>
      </c>
      <c r="E114" s="90" t="s">
        <v>43</v>
      </c>
      <c r="F114" s="63"/>
      <c r="G114" s="91">
        <f>G115</f>
        <v>0</v>
      </c>
      <c r="H114" s="91"/>
      <c r="I114" s="91"/>
      <c r="J114" s="88"/>
    </row>
    <row r="115" spans="1:12" x14ac:dyDescent="0.2">
      <c r="A115" s="92"/>
      <c r="B115" s="54"/>
      <c r="C115" s="53" t="s">
        <v>238</v>
      </c>
      <c r="D115" s="53" t="s">
        <v>39</v>
      </c>
      <c r="E115" s="53" t="s">
        <v>43</v>
      </c>
      <c r="F115" s="42"/>
      <c r="G115" s="57">
        <f>G116</f>
        <v>0</v>
      </c>
      <c r="H115" s="57"/>
      <c r="I115" s="57"/>
      <c r="J115" s="31"/>
    </row>
    <row r="116" spans="1:12" ht="38.25" x14ac:dyDescent="0.2">
      <c r="A116" s="38" t="s">
        <v>242</v>
      </c>
      <c r="B116" s="50"/>
      <c r="C116" s="53" t="s">
        <v>238</v>
      </c>
      <c r="D116" s="53" t="s">
        <v>39</v>
      </c>
      <c r="E116" s="53" t="s">
        <v>43</v>
      </c>
      <c r="F116" s="53"/>
      <c r="G116" s="57">
        <f>G117</f>
        <v>0</v>
      </c>
      <c r="H116" s="57"/>
      <c r="I116" s="57"/>
      <c r="J116" s="31"/>
    </row>
    <row r="117" spans="1:12" ht="24" x14ac:dyDescent="0.2">
      <c r="A117" s="85" t="s">
        <v>201</v>
      </c>
      <c r="B117" s="50"/>
      <c r="C117" s="53" t="s">
        <v>239</v>
      </c>
      <c r="D117" s="53" t="s">
        <v>39</v>
      </c>
      <c r="E117" s="53" t="s">
        <v>43</v>
      </c>
      <c r="F117" s="53"/>
      <c r="G117" s="57">
        <f>G118</f>
        <v>0</v>
      </c>
      <c r="H117" s="57"/>
      <c r="I117" s="57"/>
      <c r="J117" s="31"/>
    </row>
    <row r="118" spans="1:12" ht="51" x14ac:dyDescent="0.2">
      <c r="A118" s="82" t="s">
        <v>240</v>
      </c>
      <c r="B118" s="50"/>
      <c r="C118" s="53" t="s">
        <v>241</v>
      </c>
      <c r="D118" s="53" t="s">
        <v>39</v>
      </c>
      <c r="E118" s="53" t="s">
        <v>43</v>
      </c>
      <c r="F118" s="53"/>
      <c r="G118" s="57">
        <f>G119</f>
        <v>0</v>
      </c>
      <c r="H118" s="57"/>
      <c r="I118" s="57"/>
      <c r="J118" s="31"/>
    </row>
    <row r="119" spans="1:12" ht="25.5" x14ac:dyDescent="0.2">
      <c r="A119" s="79" t="s">
        <v>79</v>
      </c>
      <c r="B119" s="54"/>
      <c r="C119" s="53" t="s">
        <v>241</v>
      </c>
      <c r="D119" s="53" t="s">
        <v>39</v>
      </c>
      <c r="E119" s="53" t="s">
        <v>43</v>
      </c>
      <c r="F119" s="43" t="s">
        <v>80</v>
      </c>
      <c r="G119" s="57"/>
      <c r="H119" s="57"/>
      <c r="I119" s="57"/>
      <c r="J119" s="31"/>
    </row>
    <row r="120" spans="1:12" ht="57.75" customHeight="1" x14ac:dyDescent="0.2">
      <c r="A120" s="77" t="s">
        <v>251</v>
      </c>
      <c r="B120" s="32"/>
      <c r="C120" s="63" t="s">
        <v>177</v>
      </c>
      <c r="D120" s="63"/>
      <c r="E120" s="63"/>
      <c r="F120" s="63"/>
      <c r="G120" s="64">
        <f>G121+G129+G141</f>
        <v>9514.1999999999989</v>
      </c>
      <c r="H120" s="64">
        <f>H121+H129+H141</f>
        <v>5964.9630400000005</v>
      </c>
      <c r="I120" s="64">
        <f>I121+I129+I141</f>
        <v>4940.7807400000002</v>
      </c>
      <c r="J120" s="31"/>
      <c r="K120" s="31"/>
      <c r="L120" s="31"/>
    </row>
    <row r="121" spans="1:12" ht="13.5" x14ac:dyDescent="0.25">
      <c r="A121" s="99" t="s">
        <v>21</v>
      </c>
      <c r="B121" s="65"/>
      <c r="C121" s="42"/>
      <c r="D121" s="43" t="s">
        <v>45</v>
      </c>
      <c r="E121" s="43" t="s">
        <v>36</v>
      </c>
      <c r="F121" s="39"/>
      <c r="G121" s="41">
        <f>G122</f>
        <v>273.3</v>
      </c>
      <c r="H121" s="41">
        <f>H122</f>
        <v>229.92503999999997</v>
      </c>
      <c r="I121" s="41">
        <f>I122</f>
        <v>229.92503999999997</v>
      </c>
      <c r="J121" s="96"/>
      <c r="K121" s="96"/>
      <c r="L121" s="96"/>
    </row>
    <row r="122" spans="1:12" ht="25.5" x14ac:dyDescent="0.2">
      <c r="A122" s="79" t="s">
        <v>236</v>
      </c>
      <c r="B122" s="65"/>
      <c r="C122" s="42" t="s">
        <v>179</v>
      </c>
      <c r="D122" s="43" t="s">
        <v>45</v>
      </c>
      <c r="E122" s="43" t="s">
        <v>36</v>
      </c>
      <c r="F122" s="39"/>
      <c r="G122" s="41">
        <f>G123+G125+G128</f>
        <v>273.3</v>
      </c>
      <c r="H122" s="41">
        <f>H123+H125+H128</f>
        <v>229.92503999999997</v>
      </c>
      <c r="I122" s="41">
        <f>I123+I125+I128</f>
        <v>229.92503999999997</v>
      </c>
      <c r="J122" s="96"/>
      <c r="K122" s="96"/>
      <c r="L122" s="96"/>
    </row>
    <row r="123" spans="1:12" x14ac:dyDescent="0.2">
      <c r="A123" s="79" t="s">
        <v>109</v>
      </c>
      <c r="B123" s="65"/>
      <c r="C123" s="42" t="s">
        <v>180</v>
      </c>
      <c r="D123" s="43" t="s">
        <v>45</v>
      </c>
      <c r="E123" s="43" t="s">
        <v>36</v>
      </c>
      <c r="F123" s="39"/>
      <c r="G123" s="41">
        <f>G124</f>
        <v>273.3</v>
      </c>
      <c r="H123" s="41">
        <f>H124</f>
        <v>229.92503999999997</v>
      </c>
      <c r="I123" s="41">
        <f>I124</f>
        <v>229.92503999999997</v>
      </c>
      <c r="J123" s="96"/>
      <c r="K123" s="96"/>
      <c r="L123" s="96"/>
    </row>
    <row r="124" spans="1:12" ht="25.5" x14ac:dyDescent="0.2">
      <c r="A124" s="79" t="s">
        <v>79</v>
      </c>
      <c r="B124" s="65"/>
      <c r="C124" s="42" t="s">
        <v>180</v>
      </c>
      <c r="D124" s="43" t="s">
        <v>45</v>
      </c>
      <c r="E124" s="43" t="s">
        <v>36</v>
      </c>
      <c r="F124" s="43" t="s">
        <v>80</v>
      </c>
      <c r="G124" s="41">
        <f>'6'!G158</f>
        <v>273.3</v>
      </c>
      <c r="H124" s="41">
        <f>'6'!H158</f>
        <v>229.92503999999997</v>
      </c>
      <c r="I124" s="41">
        <f>'6'!I158</f>
        <v>229.92503999999997</v>
      </c>
      <c r="J124" s="31"/>
    </row>
    <row r="125" spans="1:12" x14ac:dyDescent="0.2">
      <c r="A125" s="79" t="s">
        <v>230</v>
      </c>
      <c r="B125" s="65"/>
      <c r="C125" s="42" t="s">
        <v>231</v>
      </c>
      <c r="D125" s="43" t="s">
        <v>45</v>
      </c>
      <c r="E125" s="43" t="s">
        <v>36</v>
      </c>
      <c r="F125" s="43"/>
      <c r="G125" s="41">
        <f>G126</f>
        <v>0</v>
      </c>
      <c r="H125" s="41">
        <f>H126</f>
        <v>0</v>
      </c>
      <c r="I125" s="41">
        <f>I126</f>
        <v>0</v>
      </c>
      <c r="J125" s="31"/>
    </row>
    <row r="126" spans="1:12" ht="25.5" x14ac:dyDescent="0.2">
      <c r="A126" s="79" t="s">
        <v>79</v>
      </c>
      <c r="B126" s="65"/>
      <c r="C126" s="42" t="s">
        <v>231</v>
      </c>
      <c r="D126" s="43" t="s">
        <v>45</v>
      </c>
      <c r="E126" s="43" t="s">
        <v>36</v>
      </c>
      <c r="F126" s="43" t="s">
        <v>80</v>
      </c>
      <c r="G126" s="41">
        <f>'6'!G160</f>
        <v>0</v>
      </c>
      <c r="H126" s="41">
        <f>'6'!H160</f>
        <v>0</v>
      </c>
      <c r="I126" s="41">
        <f>'6'!I160</f>
        <v>0</v>
      </c>
      <c r="J126" s="31"/>
    </row>
    <row r="127" spans="1:12" x14ac:dyDescent="0.2">
      <c r="A127" s="81" t="s">
        <v>174</v>
      </c>
      <c r="B127" s="65"/>
      <c r="C127" s="69" t="s">
        <v>260</v>
      </c>
      <c r="D127" s="43" t="s">
        <v>45</v>
      </c>
      <c r="E127" s="43" t="s">
        <v>36</v>
      </c>
      <c r="F127" s="43"/>
      <c r="G127" s="41">
        <f>G128</f>
        <v>0</v>
      </c>
      <c r="H127" s="41">
        <f>H128</f>
        <v>0</v>
      </c>
      <c r="I127" s="41">
        <f>I128</f>
        <v>0</v>
      </c>
      <c r="J127" s="31"/>
    </row>
    <row r="128" spans="1:12" ht="25.5" x14ac:dyDescent="0.2">
      <c r="A128" s="79" t="s">
        <v>79</v>
      </c>
      <c r="B128" s="65"/>
      <c r="C128" s="69" t="s">
        <v>260</v>
      </c>
      <c r="D128" s="43" t="s">
        <v>45</v>
      </c>
      <c r="E128" s="43" t="s">
        <v>36</v>
      </c>
      <c r="F128" s="43" t="s">
        <v>80</v>
      </c>
      <c r="G128" s="41">
        <f>'6'!G162</f>
        <v>0</v>
      </c>
      <c r="H128" s="41">
        <f>'6'!H162</f>
        <v>0</v>
      </c>
      <c r="I128" s="41">
        <f>'6'!I162</f>
        <v>0</v>
      </c>
      <c r="J128" s="31"/>
    </row>
    <row r="129" spans="1:12" ht="13.5" x14ac:dyDescent="0.25">
      <c r="A129" s="99" t="s">
        <v>8</v>
      </c>
      <c r="B129" s="65"/>
      <c r="C129" s="39"/>
      <c r="D129" s="70" t="s">
        <v>45</v>
      </c>
      <c r="E129" s="70" t="s">
        <v>42</v>
      </c>
      <c r="F129" s="39"/>
      <c r="G129" s="41">
        <f>G130</f>
        <v>23.600000000000023</v>
      </c>
      <c r="H129" s="41">
        <f>H130</f>
        <v>2032.4</v>
      </c>
      <c r="I129" s="41">
        <f>I130</f>
        <v>1016.19</v>
      </c>
      <c r="J129" s="31"/>
    </row>
    <row r="130" spans="1:12" ht="51" x14ac:dyDescent="0.2">
      <c r="A130" s="79" t="s">
        <v>251</v>
      </c>
      <c r="B130" s="65"/>
      <c r="C130" s="54" t="s">
        <v>177</v>
      </c>
      <c r="D130" s="39" t="s">
        <v>45</v>
      </c>
      <c r="E130" s="39" t="s">
        <v>42</v>
      </c>
      <c r="F130" s="39"/>
      <c r="G130" s="41">
        <f>G131+G138</f>
        <v>23.600000000000023</v>
      </c>
      <c r="H130" s="41">
        <f>H131+H138</f>
        <v>2032.4</v>
      </c>
      <c r="I130" s="41">
        <f>I131+I138</f>
        <v>1016.19</v>
      </c>
      <c r="J130" s="31"/>
    </row>
    <row r="131" spans="1:12" ht="51" x14ac:dyDescent="0.2">
      <c r="A131" s="79" t="s">
        <v>251</v>
      </c>
      <c r="B131" s="65"/>
      <c r="C131" s="54" t="s">
        <v>178</v>
      </c>
      <c r="D131" s="39" t="s">
        <v>45</v>
      </c>
      <c r="E131" s="39" t="s">
        <v>42</v>
      </c>
      <c r="F131" s="39"/>
      <c r="G131" s="41">
        <f>G132+G135</f>
        <v>23.600000000000023</v>
      </c>
      <c r="H131" s="41">
        <f>H132+H135</f>
        <v>0</v>
      </c>
      <c r="I131" s="41">
        <f>I132+I135</f>
        <v>0</v>
      </c>
      <c r="J131" s="31"/>
    </row>
    <row r="132" spans="1:12" ht="25.5" x14ac:dyDescent="0.2">
      <c r="A132" s="79" t="s">
        <v>227</v>
      </c>
      <c r="B132" s="44"/>
      <c r="C132" s="54" t="s">
        <v>181</v>
      </c>
      <c r="D132" s="39" t="s">
        <v>45</v>
      </c>
      <c r="E132" s="39" t="s">
        <v>42</v>
      </c>
      <c r="F132" s="39"/>
      <c r="G132" s="41">
        <f t="shared" ref="G132:I133" si="12">G133</f>
        <v>23.600000000000023</v>
      </c>
      <c r="H132" s="41">
        <f t="shared" si="12"/>
        <v>0</v>
      </c>
      <c r="I132" s="41">
        <f t="shared" si="12"/>
        <v>0</v>
      </c>
      <c r="J132" s="31"/>
    </row>
    <row r="133" spans="1:12" x14ac:dyDescent="0.2">
      <c r="A133" s="79" t="s">
        <v>175</v>
      </c>
      <c r="B133" s="44"/>
      <c r="C133" s="54" t="s">
        <v>182</v>
      </c>
      <c r="D133" s="39" t="s">
        <v>45</v>
      </c>
      <c r="E133" s="39" t="s">
        <v>42</v>
      </c>
      <c r="F133" s="43"/>
      <c r="G133" s="41">
        <f t="shared" si="12"/>
        <v>23.600000000000023</v>
      </c>
      <c r="H133" s="41">
        <f t="shared" si="12"/>
        <v>0</v>
      </c>
      <c r="I133" s="41">
        <f t="shared" si="12"/>
        <v>0</v>
      </c>
      <c r="J133" s="31"/>
    </row>
    <row r="134" spans="1:12" ht="25.5" x14ac:dyDescent="0.2">
      <c r="A134" s="79" t="s">
        <v>79</v>
      </c>
      <c r="B134" s="65"/>
      <c r="C134" s="54" t="s">
        <v>182</v>
      </c>
      <c r="D134" s="39" t="s">
        <v>45</v>
      </c>
      <c r="E134" s="39" t="s">
        <v>42</v>
      </c>
      <c r="F134" s="39" t="s">
        <v>80</v>
      </c>
      <c r="G134" s="41">
        <f>'6'!G188</f>
        <v>23.600000000000023</v>
      </c>
      <c r="H134" s="41">
        <f>'6'!H188</f>
        <v>0</v>
      </c>
      <c r="I134" s="41">
        <f>'6'!I188</f>
        <v>0</v>
      </c>
      <c r="J134" s="31"/>
    </row>
    <row r="135" spans="1:12" x14ac:dyDescent="0.2">
      <c r="A135" s="79" t="s">
        <v>153</v>
      </c>
      <c r="B135" s="65"/>
      <c r="C135" s="54" t="s">
        <v>183</v>
      </c>
      <c r="D135" s="39" t="s">
        <v>45</v>
      </c>
      <c r="E135" s="39" t="s">
        <v>42</v>
      </c>
      <c r="F135" s="39"/>
      <c r="G135" s="41">
        <f t="shared" ref="G135:I136" si="13">G136</f>
        <v>0</v>
      </c>
      <c r="H135" s="41">
        <f t="shared" si="13"/>
        <v>0</v>
      </c>
      <c r="I135" s="41">
        <f t="shared" si="13"/>
        <v>0</v>
      </c>
      <c r="J135" s="31"/>
    </row>
    <row r="136" spans="1:12" x14ac:dyDescent="0.2">
      <c r="A136" s="79" t="s">
        <v>176</v>
      </c>
      <c r="B136" s="65"/>
      <c r="C136" s="54" t="s">
        <v>184</v>
      </c>
      <c r="D136" s="39" t="s">
        <v>45</v>
      </c>
      <c r="E136" s="39" t="s">
        <v>42</v>
      </c>
      <c r="F136" s="39"/>
      <c r="G136" s="41">
        <f t="shared" si="13"/>
        <v>0</v>
      </c>
      <c r="H136" s="41">
        <f t="shared" si="13"/>
        <v>0</v>
      </c>
      <c r="I136" s="41">
        <f t="shared" si="13"/>
        <v>0</v>
      </c>
      <c r="J136" s="31"/>
    </row>
    <row r="137" spans="1:12" ht="25.5" x14ac:dyDescent="0.2">
      <c r="A137" s="79" t="s">
        <v>79</v>
      </c>
      <c r="B137" s="65"/>
      <c r="C137" s="54" t="s">
        <v>184</v>
      </c>
      <c r="D137" s="39" t="s">
        <v>45</v>
      </c>
      <c r="E137" s="39" t="s">
        <v>42</v>
      </c>
      <c r="F137" s="39" t="s">
        <v>80</v>
      </c>
      <c r="G137" s="41">
        <f>'6'!G192</f>
        <v>0</v>
      </c>
      <c r="H137" s="41">
        <f>'6'!H192</f>
        <v>0</v>
      </c>
      <c r="I137" s="41">
        <f>'6'!I192</f>
        <v>0</v>
      </c>
      <c r="J137" s="31"/>
    </row>
    <row r="138" spans="1:12" ht="25.5" x14ac:dyDescent="0.2">
      <c r="A138" s="79" t="s">
        <v>151</v>
      </c>
      <c r="B138" s="65"/>
      <c r="C138" s="54" t="s">
        <v>187</v>
      </c>
      <c r="D138" s="39" t="s">
        <v>45</v>
      </c>
      <c r="E138" s="39" t="s">
        <v>42</v>
      </c>
      <c r="F138" s="39"/>
      <c r="G138" s="41">
        <f t="shared" ref="G138:I139" si="14">G139</f>
        <v>0</v>
      </c>
      <c r="H138" s="41">
        <f t="shared" si="14"/>
        <v>2032.4</v>
      </c>
      <c r="I138" s="41">
        <f t="shared" si="14"/>
        <v>1016.19</v>
      </c>
      <c r="J138" s="31"/>
    </row>
    <row r="139" spans="1:12" x14ac:dyDescent="0.2">
      <c r="A139" s="79" t="s">
        <v>71</v>
      </c>
      <c r="B139" s="65"/>
      <c r="C139" s="54" t="s">
        <v>323</v>
      </c>
      <c r="D139" s="39" t="s">
        <v>45</v>
      </c>
      <c r="E139" s="39" t="s">
        <v>42</v>
      </c>
      <c r="F139" s="39"/>
      <c r="G139" s="41">
        <f t="shared" si="14"/>
        <v>0</v>
      </c>
      <c r="H139" s="41">
        <f t="shared" si="14"/>
        <v>2032.4</v>
      </c>
      <c r="I139" s="41">
        <f t="shared" si="14"/>
        <v>1016.19</v>
      </c>
      <c r="J139" s="31"/>
    </row>
    <row r="140" spans="1:12" ht="25.5" x14ac:dyDescent="0.2">
      <c r="A140" s="79" t="s">
        <v>79</v>
      </c>
      <c r="B140" s="65"/>
      <c r="C140" s="54" t="s">
        <v>323</v>
      </c>
      <c r="D140" s="39" t="s">
        <v>45</v>
      </c>
      <c r="E140" s="39" t="s">
        <v>42</v>
      </c>
      <c r="F140" s="39" t="s">
        <v>80</v>
      </c>
      <c r="G140" s="41">
        <v>0</v>
      </c>
      <c r="H140" s="41">
        <v>2032.4</v>
      </c>
      <c r="I140" s="41">
        <v>1016.19</v>
      </c>
      <c r="J140" s="31"/>
    </row>
    <row r="141" spans="1:12" ht="13.5" x14ac:dyDescent="0.25">
      <c r="A141" s="99" t="s">
        <v>22</v>
      </c>
      <c r="B141" s="65"/>
      <c r="C141" s="43"/>
      <c r="D141" s="70" t="s">
        <v>45</v>
      </c>
      <c r="E141" s="70" t="s">
        <v>38</v>
      </c>
      <c r="F141" s="43"/>
      <c r="G141" s="41">
        <f t="shared" ref="G141:I142" si="15">G142</f>
        <v>9217.2999999999993</v>
      </c>
      <c r="H141" s="41">
        <f t="shared" si="15"/>
        <v>3702.6379999999999</v>
      </c>
      <c r="I141" s="41">
        <f t="shared" si="15"/>
        <v>3694.6657</v>
      </c>
      <c r="J141" s="96"/>
      <c r="K141" s="96"/>
      <c r="L141" s="96"/>
    </row>
    <row r="142" spans="1:12" ht="51" x14ac:dyDescent="0.2">
      <c r="A142" s="79" t="s">
        <v>251</v>
      </c>
      <c r="B142" s="65"/>
      <c r="C142" s="54" t="s">
        <v>177</v>
      </c>
      <c r="D142" s="39" t="s">
        <v>45</v>
      </c>
      <c r="E142" s="43" t="s">
        <v>38</v>
      </c>
      <c r="F142" s="39"/>
      <c r="G142" s="41">
        <f t="shared" si="15"/>
        <v>9217.2999999999993</v>
      </c>
      <c r="H142" s="41">
        <f t="shared" si="15"/>
        <v>3702.6379999999999</v>
      </c>
      <c r="I142" s="41">
        <f t="shared" si="15"/>
        <v>3694.6657</v>
      </c>
      <c r="J142" s="96"/>
    </row>
    <row r="143" spans="1:12" ht="51" x14ac:dyDescent="0.2">
      <c r="A143" s="79" t="s">
        <v>251</v>
      </c>
      <c r="B143" s="65"/>
      <c r="C143" s="54" t="s">
        <v>178</v>
      </c>
      <c r="D143" s="39" t="s">
        <v>45</v>
      </c>
      <c r="E143" s="43" t="s">
        <v>38</v>
      </c>
      <c r="F143" s="39"/>
      <c r="G143" s="41">
        <f>G146+G149+G151+G154+G157</f>
        <v>9217.2999999999993</v>
      </c>
      <c r="H143" s="41">
        <f>H146+H149+H151+H154+H157</f>
        <v>3702.6379999999999</v>
      </c>
      <c r="I143" s="41">
        <f>I146+I149+I151+I154+I157</f>
        <v>3694.6657</v>
      </c>
      <c r="J143" s="31"/>
    </row>
    <row r="144" spans="1:12" ht="25.5" x14ac:dyDescent="0.2">
      <c r="A144" s="79" t="s">
        <v>149</v>
      </c>
      <c r="B144" s="65"/>
      <c r="C144" s="54" t="s">
        <v>185</v>
      </c>
      <c r="D144" s="43" t="s">
        <v>45</v>
      </c>
      <c r="E144" s="43" t="s">
        <v>38</v>
      </c>
      <c r="F144" s="39"/>
      <c r="G144" s="41">
        <f t="shared" ref="G144:I145" si="16">G145</f>
        <v>4175.7999999999993</v>
      </c>
      <c r="H144" s="41">
        <f t="shared" si="16"/>
        <v>2924.53</v>
      </c>
      <c r="I144" s="41">
        <f t="shared" si="16"/>
        <v>3036.4300000000003</v>
      </c>
      <c r="J144" s="31"/>
    </row>
    <row r="145" spans="1:10" x14ac:dyDescent="0.2">
      <c r="A145" s="79" t="s">
        <v>69</v>
      </c>
      <c r="B145" s="65"/>
      <c r="C145" s="50" t="s">
        <v>186</v>
      </c>
      <c r="D145" s="43" t="s">
        <v>45</v>
      </c>
      <c r="E145" s="43" t="s">
        <v>38</v>
      </c>
      <c r="F145" s="39"/>
      <c r="G145" s="41">
        <f t="shared" si="16"/>
        <v>4175.7999999999993</v>
      </c>
      <c r="H145" s="41">
        <f t="shared" si="16"/>
        <v>2924.53</v>
      </c>
      <c r="I145" s="41">
        <f t="shared" si="16"/>
        <v>3036.4300000000003</v>
      </c>
      <c r="J145" s="31"/>
    </row>
    <row r="146" spans="1:10" ht="25.5" x14ac:dyDescent="0.2">
      <c r="A146" s="79" t="s">
        <v>79</v>
      </c>
      <c r="B146" s="40"/>
      <c r="C146" s="54" t="s">
        <v>186</v>
      </c>
      <c r="D146" s="43" t="s">
        <v>45</v>
      </c>
      <c r="E146" s="43" t="s">
        <v>38</v>
      </c>
      <c r="F146" s="39" t="s">
        <v>80</v>
      </c>
      <c r="G146" s="41">
        <f>'6'!G209</f>
        <v>4175.7999999999993</v>
      </c>
      <c r="H146" s="41">
        <f>'6'!H209</f>
        <v>2924.53</v>
      </c>
      <c r="I146" s="41">
        <f>'6'!I209</f>
        <v>3036.4300000000003</v>
      </c>
      <c r="J146" s="31"/>
    </row>
    <row r="147" spans="1:10" ht="25.5" x14ac:dyDescent="0.2">
      <c r="A147" s="79" t="s">
        <v>151</v>
      </c>
      <c r="B147" s="65"/>
      <c r="C147" s="54" t="s">
        <v>187</v>
      </c>
      <c r="D147" s="43" t="s">
        <v>45</v>
      </c>
      <c r="E147" s="43" t="s">
        <v>38</v>
      </c>
      <c r="F147" s="39"/>
      <c r="G147" s="41">
        <f>G148+G150</f>
        <v>4848.5</v>
      </c>
      <c r="H147" s="41">
        <f>H148+H150</f>
        <v>585.10799999999995</v>
      </c>
      <c r="I147" s="41">
        <f>I148+I150</f>
        <v>465.23569999999989</v>
      </c>
      <c r="J147" s="31"/>
    </row>
    <row r="148" spans="1:10" x14ac:dyDescent="0.2">
      <c r="A148" s="79" t="s">
        <v>71</v>
      </c>
      <c r="B148" s="44"/>
      <c r="C148" s="54" t="s">
        <v>188</v>
      </c>
      <c r="D148" s="43" t="s">
        <v>45</v>
      </c>
      <c r="E148" s="43" t="s">
        <v>38</v>
      </c>
      <c r="F148" s="39"/>
      <c r="G148" s="41">
        <f>G149</f>
        <v>4848.5</v>
      </c>
      <c r="H148" s="41">
        <f>H149</f>
        <v>585.10799999999995</v>
      </c>
      <c r="I148" s="41">
        <f>I149</f>
        <v>465.23569999999989</v>
      </c>
      <c r="J148" s="31"/>
    </row>
    <row r="149" spans="1:10" ht="25.5" x14ac:dyDescent="0.2">
      <c r="A149" s="79" t="s">
        <v>79</v>
      </c>
      <c r="B149" s="40"/>
      <c r="C149" s="54" t="s">
        <v>188</v>
      </c>
      <c r="D149" s="43" t="s">
        <v>45</v>
      </c>
      <c r="E149" s="43" t="s">
        <v>38</v>
      </c>
      <c r="F149" s="39" t="s">
        <v>80</v>
      </c>
      <c r="G149" s="41">
        <f>'6'!G212</f>
        <v>4848.5</v>
      </c>
      <c r="H149" s="41">
        <f>'6'!H212</f>
        <v>585.10799999999995</v>
      </c>
      <c r="I149" s="41">
        <f>'6'!I212</f>
        <v>465.23569999999989</v>
      </c>
      <c r="J149" s="31"/>
    </row>
    <row r="150" spans="1:10" x14ac:dyDescent="0.2">
      <c r="A150" s="79" t="s">
        <v>228</v>
      </c>
      <c r="B150" s="40"/>
      <c r="C150" s="54" t="s">
        <v>229</v>
      </c>
      <c r="D150" s="43" t="s">
        <v>45</v>
      </c>
      <c r="E150" s="43" t="s">
        <v>38</v>
      </c>
      <c r="F150" s="39"/>
      <c r="G150" s="41">
        <f>G151</f>
        <v>0</v>
      </c>
      <c r="H150" s="41">
        <f>H151</f>
        <v>0</v>
      </c>
      <c r="I150" s="41">
        <f>I151</f>
        <v>0</v>
      </c>
      <c r="J150" s="31"/>
    </row>
    <row r="151" spans="1:10" ht="25.5" x14ac:dyDescent="0.2">
      <c r="A151" s="79" t="s">
        <v>79</v>
      </c>
      <c r="B151" s="40"/>
      <c r="C151" s="54" t="s">
        <v>229</v>
      </c>
      <c r="D151" s="43" t="s">
        <v>45</v>
      </c>
      <c r="E151" s="43" t="s">
        <v>38</v>
      </c>
      <c r="F151" s="39" t="s">
        <v>80</v>
      </c>
      <c r="G151" s="41">
        <f>'6'!G213</f>
        <v>0</v>
      </c>
      <c r="H151" s="41">
        <f>'6'!H213</f>
        <v>0</v>
      </c>
      <c r="I151" s="41">
        <f>'6'!I213</f>
        <v>0</v>
      </c>
      <c r="J151" s="31"/>
    </row>
    <row r="152" spans="1:10" x14ac:dyDescent="0.2">
      <c r="A152" s="79" t="s">
        <v>150</v>
      </c>
      <c r="B152" s="65"/>
      <c r="C152" s="54" t="s">
        <v>189</v>
      </c>
      <c r="D152" s="43" t="s">
        <v>45</v>
      </c>
      <c r="E152" s="43" t="s">
        <v>38</v>
      </c>
      <c r="F152" s="39"/>
      <c r="G152" s="41">
        <f t="shared" ref="G152:I153" si="17">G153</f>
        <v>193</v>
      </c>
      <c r="H152" s="41">
        <f t="shared" si="17"/>
        <v>93</v>
      </c>
      <c r="I152" s="41">
        <f t="shared" si="17"/>
        <v>93</v>
      </c>
      <c r="J152" s="31"/>
    </row>
    <row r="153" spans="1:10" x14ac:dyDescent="0.2">
      <c r="A153" s="81" t="s">
        <v>70</v>
      </c>
      <c r="B153" s="40"/>
      <c r="C153" s="54" t="s">
        <v>190</v>
      </c>
      <c r="D153" s="43" t="s">
        <v>45</v>
      </c>
      <c r="E153" s="43" t="s">
        <v>38</v>
      </c>
      <c r="F153" s="43"/>
      <c r="G153" s="41">
        <f t="shared" si="17"/>
        <v>193</v>
      </c>
      <c r="H153" s="41">
        <f>'6'!H216</f>
        <v>93</v>
      </c>
      <c r="I153" s="41">
        <f>'6'!I216</f>
        <v>93</v>
      </c>
      <c r="J153" s="31"/>
    </row>
    <row r="154" spans="1:10" ht="25.5" x14ac:dyDescent="0.2">
      <c r="A154" s="79" t="s">
        <v>79</v>
      </c>
      <c r="B154" s="65"/>
      <c r="C154" s="54" t="s">
        <v>190</v>
      </c>
      <c r="D154" s="43" t="s">
        <v>45</v>
      </c>
      <c r="E154" s="43" t="s">
        <v>38</v>
      </c>
      <c r="F154" s="39" t="s">
        <v>80</v>
      </c>
      <c r="G154" s="41">
        <f>'6'!G217</f>
        <v>193</v>
      </c>
      <c r="H154" s="41">
        <f>'6'!H217</f>
        <v>93</v>
      </c>
      <c r="I154" s="41">
        <f>'6'!I217</f>
        <v>93</v>
      </c>
      <c r="J154" s="31"/>
    </row>
    <row r="155" spans="1:10" x14ac:dyDescent="0.2">
      <c r="A155" s="79" t="s">
        <v>152</v>
      </c>
      <c r="B155" s="65"/>
      <c r="C155" s="54" t="s">
        <v>191</v>
      </c>
      <c r="D155" s="43" t="s">
        <v>45</v>
      </c>
      <c r="E155" s="43" t="s">
        <v>38</v>
      </c>
      <c r="F155" s="39"/>
      <c r="G155" s="41">
        <f t="shared" ref="G155:I156" si="18">G156</f>
        <v>0</v>
      </c>
      <c r="H155" s="41">
        <f t="shared" si="18"/>
        <v>100</v>
      </c>
      <c r="I155" s="41">
        <f t="shared" si="18"/>
        <v>100</v>
      </c>
      <c r="J155" s="31"/>
    </row>
    <row r="156" spans="1:10" x14ac:dyDescent="0.2">
      <c r="A156" s="79" t="s">
        <v>72</v>
      </c>
      <c r="B156" s="40"/>
      <c r="C156" s="54" t="s">
        <v>192</v>
      </c>
      <c r="D156" s="43" t="s">
        <v>45</v>
      </c>
      <c r="E156" s="43" t="s">
        <v>38</v>
      </c>
      <c r="F156" s="39"/>
      <c r="G156" s="41">
        <f t="shared" si="18"/>
        <v>0</v>
      </c>
      <c r="H156" s="41">
        <f t="shared" si="18"/>
        <v>100</v>
      </c>
      <c r="I156" s="41">
        <f t="shared" si="18"/>
        <v>100</v>
      </c>
      <c r="J156" s="31"/>
    </row>
    <row r="157" spans="1:10" ht="25.5" x14ac:dyDescent="0.2">
      <c r="A157" s="79" t="s">
        <v>79</v>
      </c>
      <c r="B157" s="40"/>
      <c r="C157" s="54" t="s">
        <v>192</v>
      </c>
      <c r="D157" s="43" t="s">
        <v>45</v>
      </c>
      <c r="E157" s="43" t="s">
        <v>38</v>
      </c>
      <c r="F157" s="39" t="s">
        <v>80</v>
      </c>
      <c r="G157" s="41">
        <f>'6'!G219</f>
        <v>0</v>
      </c>
      <c r="H157" s="41">
        <f>'6'!H219</f>
        <v>100</v>
      </c>
      <c r="I157" s="41">
        <f>'6'!I219</f>
        <v>100</v>
      </c>
      <c r="J157" s="31"/>
    </row>
    <row r="158" spans="1:10" ht="38.25" x14ac:dyDescent="0.2">
      <c r="A158" s="77" t="s">
        <v>254</v>
      </c>
      <c r="B158" s="40"/>
      <c r="C158" s="90" t="s">
        <v>252</v>
      </c>
      <c r="D158" s="63"/>
      <c r="E158" s="63"/>
      <c r="F158" s="63"/>
      <c r="G158" s="91">
        <f>G159</f>
        <v>1124.6600000000003</v>
      </c>
      <c r="H158" s="64"/>
      <c r="I158" s="64"/>
      <c r="J158" s="31"/>
    </row>
    <row r="159" spans="1:10" ht="15.75" x14ac:dyDescent="0.25">
      <c r="A159" s="7" t="s">
        <v>68</v>
      </c>
      <c r="B159" s="40"/>
      <c r="C159" s="53"/>
      <c r="D159" s="53" t="s">
        <v>39</v>
      </c>
      <c r="E159" s="53" t="s">
        <v>43</v>
      </c>
      <c r="F159" s="39"/>
      <c r="G159" s="57">
        <f>G160</f>
        <v>1124.6600000000003</v>
      </c>
      <c r="H159" s="41"/>
      <c r="I159" s="41"/>
      <c r="J159" s="31"/>
    </row>
    <row r="160" spans="1:10" ht="25.5" x14ac:dyDescent="0.2">
      <c r="A160" s="82" t="s">
        <v>255</v>
      </c>
      <c r="B160" s="40"/>
      <c r="C160" s="53" t="s">
        <v>304</v>
      </c>
      <c r="D160" s="53" t="s">
        <v>39</v>
      </c>
      <c r="E160" s="53" t="s">
        <v>43</v>
      </c>
      <c r="F160" s="39"/>
      <c r="G160" s="57">
        <f>G161</f>
        <v>1124.6600000000003</v>
      </c>
      <c r="H160" s="41"/>
      <c r="I160" s="41"/>
      <c r="J160" s="31"/>
    </row>
    <row r="161" spans="1:12" ht="76.5" x14ac:dyDescent="0.2">
      <c r="A161" s="79" t="s">
        <v>253</v>
      </c>
      <c r="B161" s="40"/>
      <c r="C161" s="53" t="s">
        <v>303</v>
      </c>
      <c r="D161" s="53" t="s">
        <v>39</v>
      </c>
      <c r="E161" s="53" t="s">
        <v>43</v>
      </c>
      <c r="F161" s="39"/>
      <c r="G161" s="57">
        <f>G162</f>
        <v>1124.6600000000003</v>
      </c>
      <c r="H161" s="41"/>
      <c r="I161" s="41"/>
      <c r="J161" s="31"/>
    </row>
    <row r="162" spans="1:12" ht="25.5" x14ac:dyDescent="0.2">
      <c r="A162" s="79" t="s">
        <v>79</v>
      </c>
      <c r="B162" s="40"/>
      <c r="C162" s="53" t="s">
        <v>303</v>
      </c>
      <c r="D162" s="53" t="s">
        <v>39</v>
      </c>
      <c r="E162" s="53" t="s">
        <v>43</v>
      </c>
      <c r="F162" s="39" t="s">
        <v>80</v>
      </c>
      <c r="G162" s="57">
        <f>'6'!G134</f>
        <v>1124.6600000000003</v>
      </c>
      <c r="H162" s="41"/>
      <c r="I162" s="41"/>
      <c r="J162" s="31"/>
    </row>
    <row r="163" spans="1:12" ht="38.25" x14ac:dyDescent="0.2">
      <c r="A163" s="77" t="s">
        <v>237</v>
      </c>
      <c r="B163" s="40"/>
      <c r="C163" s="90" t="s">
        <v>257</v>
      </c>
      <c r="D163" s="63"/>
      <c r="E163" s="63"/>
      <c r="F163" s="63"/>
      <c r="G163" s="91">
        <f>G164</f>
        <v>847.6</v>
      </c>
      <c r="H163" s="41"/>
      <c r="I163" s="41"/>
      <c r="J163" s="31"/>
    </row>
    <row r="164" spans="1:12" ht="30.75" customHeight="1" x14ac:dyDescent="0.2">
      <c r="A164" s="79" t="s">
        <v>31</v>
      </c>
      <c r="B164" s="40"/>
      <c r="C164" s="53" t="s">
        <v>238</v>
      </c>
      <c r="D164" s="39" t="s">
        <v>38</v>
      </c>
      <c r="E164" s="39" t="s">
        <v>43</v>
      </c>
      <c r="F164" s="39"/>
      <c r="G164" s="57">
        <f>G165</f>
        <v>847.6</v>
      </c>
      <c r="H164" s="41"/>
      <c r="I164" s="41"/>
      <c r="J164" s="31"/>
    </row>
    <row r="165" spans="1:12" ht="38.25" x14ac:dyDescent="0.2">
      <c r="A165" s="79" t="s">
        <v>242</v>
      </c>
      <c r="B165" s="40"/>
      <c r="C165" s="53" t="s">
        <v>239</v>
      </c>
      <c r="D165" s="39" t="s">
        <v>38</v>
      </c>
      <c r="E165" s="39" t="s">
        <v>43</v>
      </c>
      <c r="F165" s="39"/>
      <c r="G165" s="57">
        <f>G166</f>
        <v>847.6</v>
      </c>
      <c r="H165" s="41"/>
      <c r="I165" s="41"/>
      <c r="J165" s="31"/>
    </row>
    <row r="166" spans="1:12" ht="76.5" x14ac:dyDescent="0.2">
      <c r="A166" s="82" t="s">
        <v>276</v>
      </c>
      <c r="B166" s="40"/>
      <c r="C166" s="54" t="s">
        <v>280</v>
      </c>
      <c r="D166" s="39" t="s">
        <v>38</v>
      </c>
      <c r="E166" s="39" t="s">
        <v>43</v>
      </c>
      <c r="F166" s="39"/>
      <c r="G166" s="57">
        <f>G167</f>
        <v>847.6</v>
      </c>
      <c r="H166" s="41"/>
      <c r="I166" s="41"/>
      <c r="J166" s="31"/>
    </row>
    <row r="167" spans="1:12" ht="25.5" x14ac:dyDescent="0.2">
      <c r="A167" s="79" t="s">
        <v>79</v>
      </c>
      <c r="B167" s="40"/>
      <c r="C167" s="54" t="s">
        <v>280</v>
      </c>
      <c r="D167" s="39" t="s">
        <v>38</v>
      </c>
      <c r="E167" s="39" t="s">
        <v>43</v>
      </c>
      <c r="F167" s="39"/>
      <c r="G167" s="57">
        <f>'6'!G102</f>
        <v>847.6</v>
      </c>
      <c r="H167" s="41"/>
      <c r="I167" s="41"/>
      <c r="J167" s="31"/>
    </row>
    <row r="168" spans="1:12" ht="14.25" x14ac:dyDescent="0.2">
      <c r="A168" s="77" t="s">
        <v>258</v>
      </c>
      <c r="B168" s="40"/>
      <c r="C168" s="53"/>
      <c r="D168" s="43"/>
      <c r="E168" s="43"/>
      <c r="F168" s="39"/>
      <c r="G168" s="104">
        <f>G169+G228+G266+G306+G313+G293+G235+G254+G249</f>
        <v>32707.089404799997</v>
      </c>
      <c r="H168" s="104">
        <f>H169+H228+H266+H306+H313+H293+H242-0.06</f>
        <v>14646.044908935521</v>
      </c>
      <c r="I168" s="104">
        <f>I169+I228+I266+I306+I313+I293+I242</f>
        <v>14270.120393396521</v>
      </c>
      <c r="J168" s="31"/>
    </row>
    <row r="169" spans="1:12" x14ac:dyDescent="0.2">
      <c r="A169" s="77" t="s">
        <v>16</v>
      </c>
      <c r="B169" s="32">
        <v>911</v>
      </c>
      <c r="C169" s="100" t="s">
        <v>15</v>
      </c>
      <c r="D169" s="101" t="s">
        <v>36</v>
      </c>
      <c r="E169" s="101" t="s">
        <v>37</v>
      </c>
      <c r="F169" s="102" t="s">
        <v>15</v>
      </c>
      <c r="G169" s="103">
        <f>G170+G177+G189+G201+G195</f>
        <v>14321.641404799999</v>
      </c>
      <c r="H169" s="103">
        <f>H170+H177+H189+H201+H195</f>
        <v>12290.645268935519</v>
      </c>
      <c r="I169" s="103">
        <f>I170+I177+I189+I201+I195</f>
        <v>12206.220393396519</v>
      </c>
      <c r="J169" s="35"/>
      <c r="K169" s="35"/>
      <c r="L169" s="35"/>
    </row>
    <row r="170" spans="1:12" ht="39" x14ac:dyDescent="0.25">
      <c r="A170" s="77" t="s">
        <v>214</v>
      </c>
      <c r="B170" s="36"/>
      <c r="C170" s="37"/>
      <c r="D170" s="37" t="s">
        <v>36</v>
      </c>
      <c r="E170" s="37" t="s">
        <v>38</v>
      </c>
      <c r="F170" s="37"/>
      <c r="G170" s="115">
        <f t="shared" ref="G170:I171" si="19">G171</f>
        <v>330.62817480000001</v>
      </c>
      <c r="H170" s="115">
        <f t="shared" si="19"/>
        <v>330.62817480000001</v>
      </c>
      <c r="I170" s="115">
        <f t="shared" si="19"/>
        <v>330.62817480000001</v>
      </c>
    </row>
    <row r="171" spans="1:12" ht="15" x14ac:dyDescent="0.25">
      <c r="A171" s="79" t="s">
        <v>159</v>
      </c>
      <c r="B171" s="36"/>
      <c r="C171" s="39" t="s">
        <v>85</v>
      </c>
      <c r="D171" s="39" t="s">
        <v>36</v>
      </c>
      <c r="E171" s="39" t="s">
        <v>38</v>
      </c>
      <c r="F171" s="37"/>
      <c r="G171" s="116">
        <f t="shared" si="19"/>
        <v>330.62817480000001</v>
      </c>
      <c r="H171" s="116">
        <f t="shared" si="19"/>
        <v>330.62817480000001</v>
      </c>
      <c r="I171" s="116">
        <f t="shared" si="19"/>
        <v>330.62817480000001</v>
      </c>
    </row>
    <row r="172" spans="1:12" ht="25.5" x14ac:dyDescent="0.2">
      <c r="A172" s="79" t="s">
        <v>54</v>
      </c>
      <c r="B172" s="40"/>
      <c r="C172" s="39" t="s">
        <v>82</v>
      </c>
      <c r="D172" s="39" t="s">
        <v>36</v>
      </c>
      <c r="E172" s="39" t="s">
        <v>38</v>
      </c>
      <c r="F172" s="39"/>
      <c r="G172" s="41">
        <f>G173+G175</f>
        <v>330.62817480000001</v>
      </c>
      <c r="H172" s="41">
        <f>H173+H175</f>
        <v>330.62817480000001</v>
      </c>
      <c r="I172" s="41">
        <f>I173+I175</f>
        <v>330.62817480000001</v>
      </c>
    </row>
    <row r="173" spans="1:12" x14ac:dyDescent="0.2">
      <c r="A173" s="80" t="s">
        <v>161</v>
      </c>
      <c r="B173" s="40"/>
      <c r="C173" s="42" t="s">
        <v>160</v>
      </c>
      <c r="D173" s="39" t="s">
        <v>36</v>
      </c>
      <c r="E173" s="39" t="s">
        <v>38</v>
      </c>
      <c r="F173" s="39"/>
      <c r="G173" s="41">
        <f>G174</f>
        <v>178.82817479999997</v>
      </c>
      <c r="H173" s="41">
        <f>H174</f>
        <v>178.82817479999997</v>
      </c>
      <c r="I173" s="41">
        <f>I174</f>
        <v>178.82817479999997</v>
      </c>
    </row>
    <row r="174" spans="1:12" ht="25.5" x14ac:dyDescent="0.2">
      <c r="A174" s="79" t="s">
        <v>79</v>
      </c>
      <c r="B174" s="40"/>
      <c r="C174" s="43" t="s">
        <v>83</v>
      </c>
      <c r="D174" s="39" t="s">
        <v>36</v>
      </c>
      <c r="E174" s="39" t="s">
        <v>38</v>
      </c>
      <c r="F174" s="39" t="s">
        <v>80</v>
      </c>
      <c r="G174" s="41">
        <f>'6'!G18</f>
        <v>178.82817479999997</v>
      </c>
      <c r="H174" s="41">
        <f>'6'!H18</f>
        <v>178.82817479999997</v>
      </c>
      <c r="I174" s="41">
        <f>'6'!I18</f>
        <v>178.82817479999997</v>
      </c>
    </row>
    <row r="175" spans="1:12" ht="27" customHeight="1" x14ac:dyDescent="0.2">
      <c r="A175" s="79" t="s">
        <v>55</v>
      </c>
      <c r="B175" s="44"/>
      <c r="C175" s="39" t="s">
        <v>84</v>
      </c>
      <c r="D175" s="39" t="s">
        <v>36</v>
      </c>
      <c r="E175" s="39" t="s">
        <v>38</v>
      </c>
      <c r="F175" s="45"/>
      <c r="G175" s="41">
        <f>G176</f>
        <v>151.80000000000001</v>
      </c>
      <c r="H175" s="41">
        <f>H176</f>
        <v>151.80000000000001</v>
      </c>
      <c r="I175" s="41">
        <f>I176</f>
        <v>151.80000000000001</v>
      </c>
    </row>
    <row r="176" spans="1:12" x14ac:dyDescent="0.2">
      <c r="A176" s="79" t="s">
        <v>56</v>
      </c>
      <c r="B176" s="44"/>
      <c r="C176" s="39" t="s">
        <v>84</v>
      </c>
      <c r="D176" s="39" t="s">
        <v>36</v>
      </c>
      <c r="E176" s="39" t="s">
        <v>38</v>
      </c>
      <c r="F176" s="39" t="s">
        <v>57</v>
      </c>
      <c r="G176" s="41">
        <f>'6'!G20</f>
        <v>151.80000000000001</v>
      </c>
      <c r="H176" s="41">
        <f>'6'!H20</f>
        <v>151.80000000000001</v>
      </c>
      <c r="I176" s="41">
        <f>'6'!I20</f>
        <v>151.80000000000001</v>
      </c>
    </row>
    <row r="177" spans="1:15" ht="39" customHeight="1" x14ac:dyDescent="0.25">
      <c r="A177" s="77" t="s">
        <v>17</v>
      </c>
      <c r="B177" s="40"/>
      <c r="C177" s="28" t="s">
        <v>15</v>
      </c>
      <c r="D177" s="37" t="s">
        <v>36</v>
      </c>
      <c r="E177" s="37" t="s">
        <v>39</v>
      </c>
      <c r="F177" s="28" t="s">
        <v>15</v>
      </c>
      <c r="G177" s="30">
        <f>G178+G183</f>
        <v>12295.413229999998</v>
      </c>
      <c r="H177" s="30">
        <f>H178+H183</f>
        <v>11115.146491497919</v>
      </c>
      <c r="I177" s="30">
        <f>I178+I183</f>
        <v>11074.639650958919</v>
      </c>
      <c r="J177" s="98"/>
      <c r="K177" s="98"/>
      <c r="L177" s="98"/>
      <c r="M177" s="97"/>
      <c r="N177" s="97"/>
      <c r="O177" s="97"/>
    </row>
    <row r="178" spans="1:15" x14ac:dyDescent="0.2">
      <c r="A178" s="81" t="s">
        <v>76</v>
      </c>
      <c r="B178" s="40"/>
      <c r="C178" s="39" t="s">
        <v>85</v>
      </c>
      <c r="D178" s="39" t="s">
        <v>36</v>
      </c>
      <c r="E178" s="39" t="s">
        <v>39</v>
      </c>
      <c r="F178" s="45" t="s">
        <v>15</v>
      </c>
      <c r="G178" s="117">
        <f t="shared" ref="G178:I181" si="20">G179</f>
        <v>1978.5115499999999</v>
      </c>
      <c r="H178" s="117">
        <f t="shared" si="20"/>
        <v>1366.5115499999999</v>
      </c>
      <c r="I178" s="117">
        <f t="shared" si="20"/>
        <v>1366.5115499999999</v>
      </c>
    </row>
    <row r="179" spans="1:15" x14ac:dyDescent="0.2">
      <c r="A179" s="79" t="s">
        <v>58</v>
      </c>
      <c r="B179" s="40"/>
      <c r="C179" s="39" t="s">
        <v>87</v>
      </c>
      <c r="D179" s="39" t="s">
        <v>36</v>
      </c>
      <c r="E179" s="39" t="s">
        <v>39</v>
      </c>
      <c r="F179" s="45" t="s">
        <v>15</v>
      </c>
      <c r="G179" s="117">
        <f t="shared" si="20"/>
        <v>1978.5115499999999</v>
      </c>
      <c r="H179" s="117">
        <f t="shared" si="20"/>
        <v>1366.5115499999999</v>
      </c>
      <c r="I179" s="117">
        <f t="shared" si="20"/>
        <v>1366.5115499999999</v>
      </c>
    </row>
    <row r="180" spans="1:15" x14ac:dyDescent="0.2">
      <c r="A180" s="80" t="s">
        <v>161</v>
      </c>
      <c r="B180" s="40"/>
      <c r="C180" s="42" t="s">
        <v>162</v>
      </c>
      <c r="D180" s="39" t="s">
        <v>36</v>
      </c>
      <c r="E180" s="39" t="s">
        <v>39</v>
      </c>
      <c r="F180" s="45"/>
      <c r="G180" s="117">
        <f t="shared" si="20"/>
        <v>1978.5115499999999</v>
      </c>
      <c r="H180" s="117">
        <f t="shared" si="20"/>
        <v>1366.5115499999999</v>
      </c>
      <c r="I180" s="117">
        <f t="shared" si="20"/>
        <v>1366.5115499999999</v>
      </c>
    </row>
    <row r="181" spans="1:15" ht="25.5" x14ac:dyDescent="0.2">
      <c r="A181" s="81" t="s">
        <v>60</v>
      </c>
      <c r="B181" s="40"/>
      <c r="C181" s="46" t="s">
        <v>86</v>
      </c>
      <c r="D181" s="46" t="s">
        <v>36</v>
      </c>
      <c r="E181" s="46" t="s">
        <v>39</v>
      </c>
      <c r="F181" s="47"/>
      <c r="G181" s="117">
        <f t="shared" si="20"/>
        <v>1978.5115499999999</v>
      </c>
      <c r="H181" s="117">
        <f t="shared" si="20"/>
        <v>1366.5115499999999</v>
      </c>
      <c r="I181" s="117">
        <f t="shared" si="20"/>
        <v>1366.5115499999999</v>
      </c>
    </row>
    <row r="182" spans="1:15" ht="26.25" customHeight="1" x14ac:dyDescent="0.2">
      <c r="A182" s="80" t="s">
        <v>215</v>
      </c>
      <c r="B182" s="44"/>
      <c r="C182" s="39" t="s">
        <v>86</v>
      </c>
      <c r="D182" s="39" t="s">
        <v>36</v>
      </c>
      <c r="E182" s="39" t="s">
        <v>39</v>
      </c>
      <c r="F182" s="45">
        <v>120</v>
      </c>
      <c r="G182" s="41">
        <f>'6'!G26</f>
        <v>1978.5115499999999</v>
      </c>
      <c r="H182" s="41">
        <f>'6'!H26</f>
        <v>1366.5115499999999</v>
      </c>
      <c r="I182" s="41">
        <f>'6'!I26</f>
        <v>1366.5115499999999</v>
      </c>
    </row>
    <row r="183" spans="1:15" ht="25.5" x14ac:dyDescent="0.2">
      <c r="A183" s="81" t="s">
        <v>59</v>
      </c>
      <c r="B183" s="48"/>
      <c r="C183" s="49" t="s">
        <v>82</v>
      </c>
      <c r="D183" s="49" t="s">
        <v>36</v>
      </c>
      <c r="E183" s="49" t="s">
        <v>39</v>
      </c>
      <c r="F183" s="50"/>
      <c r="G183" s="118">
        <f>G184+G186</f>
        <v>10316.901679999999</v>
      </c>
      <c r="H183" s="118">
        <f>H184+H186</f>
        <v>9748.6349414979195</v>
      </c>
      <c r="I183" s="118">
        <f>I184+I186</f>
        <v>9708.1281009589202</v>
      </c>
    </row>
    <row r="184" spans="1:15" ht="25.5" x14ac:dyDescent="0.2">
      <c r="A184" s="81" t="s">
        <v>60</v>
      </c>
      <c r="B184" s="48"/>
      <c r="C184" s="52" t="s">
        <v>88</v>
      </c>
      <c r="D184" s="51" t="s">
        <v>36</v>
      </c>
      <c r="E184" s="51" t="s">
        <v>39</v>
      </c>
      <c r="F184" s="52" t="s">
        <v>15</v>
      </c>
      <c r="G184" s="119">
        <f>G185</f>
        <v>8180.3316800000002</v>
      </c>
      <c r="H184" s="119">
        <f>H185</f>
        <v>7756.9063599999999</v>
      </c>
      <c r="I184" s="119">
        <f>I185</f>
        <v>7756.9063599999999</v>
      </c>
    </row>
    <row r="185" spans="1:15" ht="25.5" x14ac:dyDescent="0.2">
      <c r="A185" s="80" t="s">
        <v>81</v>
      </c>
      <c r="B185" s="48"/>
      <c r="C185" s="53" t="s">
        <v>88</v>
      </c>
      <c r="D185" s="53" t="s">
        <v>36</v>
      </c>
      <c r="E185" s="53" t="s">
        <v>39</v>
      </c>
      <c r="F185" s="54">
        <v>120</v>
      </c>
      <c r="G185" s="41">
        <f>'6'!G29</f>
        <v>8180.3316800000002</v>
      </c>
      <c r="H185" s="41">
        <f>'6'!H29</f>
        <v>7756.9063599999999</v>
      </c>
      <c r="I185" s="41">
        <f>'6'!I29</f>
        <v>7756.9063599999999</v>
      </c>
    </row>
    <row r="186" spans="1:15" ht="25.5" x14ac:dyDescent="0.2">
      <c r="A186" s="80" t="s">
        <v>213</v>
      </c>
      <c r="B186" s="48"/>
      <c r="C186" s="55" t="s">
        <v>83</v>
      </c>
      <c r="D186" s="55" t="s">
        <v>36</v>
      </c>
      <c r="E186" s="55" t="s">
        <v>39</v>
      </c>
      <c r="F186" s="56"/>
      <c r="G186" s="120">
        <f>G187+G188</f>
        <v>2136.5699999999997</v>
      </c>
      <c r="H186" s="120">
        <f>H187+H188</f>
        <v>1991.7285814979198</v>
      </c>
      <c r="I186" s="120">
        <f>I187+I188</f>
        <v>1951.22174095892</v>
      </c>
    </row>
    <row r="187" spans="1:15" ht="25.5" x14ac:dyDescent="0.2">
      <c r="A187" s="79" t="s">
        <v>79</v>
      </c>
      <c r="B187" s="48"/>
      <c r="C187" s="53" t="s">
        <v>83</v>
      </c>
      <c r="D187" s="53" t="s">
        <v>36</v>
      </c>
      <c r="E187" s="53" t="s">
        <v>39</v>
      </c>
      <c r="F187" s="53" t="s">
        <v>80</v>
      </c>
      <c r="G187" s="57">
        <f>'6'!G31</f>
        <v>2136.5699999999997</v>
      </c>
      <c r="H187" s="57">
        <f>'6'!H31+0.07</f>
        <v>1991.7285814979198</v>
      </c>
      <c r="I187" s="57">
        <f>'6'!I31</f>
        <v>1951.22174095892</v>
      </c>
    </row>
    <row r="188" spans="1:15" x14ac:dyDescent="0.2">
      <c r="A188" s="82" t="s">
        <v>78</v>
      </c>
      <c r="B188" s="48"/>
      <c r="C188" s="53" t="s">
        <v>83</v>
      </c>
      <c r="D188" s="53" t="s">
        <v>36</v>
      </c>
      <c r="E188" s="53" t="s">
        <v>39</v>
      </c>
      <c r="F188" s="53" t="s">
        <v>208</v>
      </c>
      <c r="G188" s="57">
        <f>'6'!G32</f>
        <v>0</v>
      </c>
      <c r="H188" s="57">
        <f>'6'!H32</f>
        <v>0</v>
      </c>
      <c r="I188" s="57">
        <f>'6'!I32</f>
        <v>0</v>
      </c>
    </row>
    <row r="189" spans="1:15" ht="15" x14ac:dyDescent="0.25">
      <c r="A189" s="84" t="s">
        <v>18</v>
      </c>
      <c r="B189" s="50"/>
      <c r="C189" s="59"/>
      <c r="D189" s="58" t="s">
        <v>36</v>
      </c>
      <c r="E189" s="58" t="s">
        <v>40</v>
      </c>
      <c r="F189" s="59"/>
      <c r="G189" s="30">
        <f t="shared" ref="G189:I193" si="21">G190</f>
        <v>100</v>
      </c>
      <c r="H189" s="30">
        <f t="shared" si="21"/>
        <v>100</v>
      </c>
      <c r="I189" s="30">
        <f t="shared" si="21"/>
        <v>100</v>
      </c>
    </row>
    <row r="190" spans="1:15" x14ac:dyDescent="0.2">
      <c r="A190" s="81" t="s">
        <v>61</v>
      </c>
      <c r="B190" s="50"/>
      <c r="C190" s="50" t="s">
        <v>89</v>
      </c>
      <c r="D190" s="49" t="s">
        <v>36</v>
      </c>
      <c r="E190" s="49" t="s">
        <v>40</v>
      </c>
      <c r="F190" s="50"/>
      <c r="G190" s="41">
        <f t="shared" si="21"/>
        <v>100</v>
      </c>
      <c r="H190" s="41">
        <f t="shared" si="21"/>
        <v>100</v>
      </c>
      <c r="I190" s="41">
        <f t="shared" si="21"/>
        <v>100</v>
      </c>
    </row>
    <row r="191" spans="1:15" x14ac:dyDescent="0.2">
      <c r="A191" s="81" t="s">
        <v>77</v>
      </c>
      <c r="B191" s="50"/>
      <c r="C191" s="50" t="s">
        <v>90</v>
      </c>
      <c r="D191" s="49" t="s">
        <v>36</v>
      </c>
      <c r="E191" s="49" t="s">
        <v>40</v>
      </c>
      <c r="F191" s="50" t="s">
        <v>15</v>
      </c>
      <c r="G191" s="41">
        <f t="shared" si="21"/>
        <v>100</v>
      </c>
      <c r="H191" s="41">
        <f t="shared" si="21"/>
        <v>100</v>
      </c>
      <c r="I191" s="41">
        <f t="shared" si="21"/>
        <v>100</v>
      </c>
    </row>
    <row r="192" spans="1:15" x14ac:dyDescent="0.2">
      <c r="A192" s="81" t="s">
        <v>77</v>
      </c>
      <c r="B192" s="50"/>
      <c r="C192" s="50" t="s">
        <v>106</v>
      </c>
      <c r="D192" s="49" t="s">
        <v>36</v>
      </c>
      <c r="E192" s="49" t="s">
        <v>40</v>
      </c>
      <c r="F192" s="50"/>
      <c r="G192" s="41">
        <f t="shared" si="21"/>
        <v>100</v>
      </c>
      <c r="H192" s="41">
        <f t="shared" si="21"/>
        <v>100</v>
      </c>
      <c r="I192" s="41">
        <f t="shared" si="21"/>
        <v>100</v>
      </c>
    </row>
    <row r="193" spans="1:9" x14ac:dyDescent="0.2">
      <c r="A193" s="81" t="s">
        <v>62</v>
      </c>
      <c r="B193" s="50"/>
      <c r="C193" s="49" t="s">
        <v>91</v>
      </c>
      <c r="D193" s="49" t="s">
        <v>36</v>
      </c>
      <c r="E193" s="49" t="s">
        <v>40</v>
      </c>
      <c r="F193" s="49" t="s">
        <v>15</v>
      </c>
      <c r="G193" s="41">
        <f t="shared" si="21"/>
        <v>100</v>
      </c>
      <c r="H193" s="41">
        <f t="shared" si="21"/>
        <v>100</v>
      </c>
      <c r="I193" s="41">
        <f t="shared" si="21"/>
        <v>100</v>
      </c>
    </row>
    <row r="194" spans="1:9" x14ac:dyDescent="0.2">
      <c r="A194" s="81" t="s">
        <v>62</v>
      </c>
      <c r="B194" s="50"/>
      <c r="C194" s="49" t="s">
        <v>91</v>
      </c>
      <c r="D194" s="49" t="s">
        <v>36</v>
      </c>
      <c r="E194" s="49" t="s">
        <v>40</v>
      </c>
      <c r="F194" s="49" t="s">
        <v>63</v>
      </c>
      <c r="G194" s="41">
        <f>'6'!G38</f>
        <v>100</v>
      </c>
      <c r="H194" s="41">
        <f>'6'!H38</f>
        <v>100</v>
      </c>
      <c r="I194" s="41">
        <f>'6'!I38</f>
        <v>100</v>
      </c>
    </row>
    <row r="195" spans="1:9" x14ac:dyDescent="0.2">
      <c r="A195" s="84" t="s">
        <v>52</v>
      </c>
      <c r="B195" s="50"/>
      <c r="C195" s="49"/>
      <c r="D195" s="49"/>
      <c r="E195" s="49"/>
      <c r="F195" s="49"/>
      <c r="G195" s="64">
        <f t="shared" ref="G195:I199" si="22">G196</f>
        <v>101</v>
      </c>
      <c r="H195" s="64">
        <f t="shared" si="22"/>
        <v>0</v>
      </c>
      <c r="I195" s="64">
        <f t="shared" si="22"/>
        <v>0</v>
      </c>
    </row>
    <row r="196" spans="1:9" x14ac:dyDescent="0.2">
      <c r="A196" s="81" t="s">
        <v>61</v>
      </c>
      <c r="B196" s="50"/>
      <c r="C196" s="50" t="s">
        <v>89</v>
      </c>
      <c r="D196" s="49" t="s">
        <v>36</v>
      </c>
      <c r="E196" s="49" t="s">
        <v>53</v>
      </c>
      <c r="F196" s="49"/>
      <c r="G196" s="41">
        <f t="shared" si="22"/>
        <v>101</v>
      </c>
      <c r="H196" s="41">
        <f t="shared" si="22"/>
        <v>0</v>
      </c>
      <c r="I196" s="41">
        <f t="shared" si="22"/>
        <v>0</v>
      </c>
    </row>
    <row r="197" spans="1:9" x14ac:dyDescent="0.2">
      <c r="A197" s="81" t="s">
        <v>77</v>
      </c>
      <c r="B197" s="50"/>
      <c r="C197" s="50" t="s">
        <v>90</v>
      </c>
      <c r="D197" s="49" t="s">
        <v>36</v>
      </c>
      <c r="E197" s="49" t="s">
        <v>53</v>
      </c>
      <c r="F197" s="49"/>
      <c r="G197" s="41">
        <f t="shared" si="22"/>
        <v>101</v>
      </c>
      <c r="H197" s="41">
        <f t="shared" si="22"/>
        <v>0</v>
      </c>
      <c r="I197" s="41">
        <f t="shared" si="22"/>
        <v>0</v>
      </c>
    </row>
    <row r="198" spans="1:9" x14ac:dyDescent="0.2">
      <c r="A198" s="81" t="s">
        <v>77</v>
      </c>
      <c r="B198" s="50"/>
      <c r="C198" s="50" t="s">
        <v>106</v>
      </c>
      <c r="D198" s="49" t="s">
        <v>36</v>
      </c>
      <c r="E198" s="49" t="s">
        <v>53</v>
      </c>
      <c r="F198" s="49"/>
      <c r="G198" s="41">
        <f t="shared" si="22"/>
        <v>101</v>
      </c>
      <c r="H198" s="41">
        <f t="shared" si="22"/>
        <v>0</v>
      </c>
      <c r="I198" s="41">
        <f t="shared" si="22"/>
        <v>0</v>
      </c>
    </row>
    <row r="199" spans="1:9" x14ac:dyDescent="0.2">
      <c r="A199" s="81" t="s">
        <v>247</v>
      </c>
      <c r="B199" s="50"/>
      <c r="C199" s="50" t="s">
        <v>246</v>
      </c>
      <c r="D199" s="49" t="s">
        <v>36</v>
      </c>
      <c r="E199" s="49" t="s">
        <v>53</v>
      </c>
      <c r="F199" s="49"/>
      <c r="G199" s="41">
        <f t="shared" si="22"/>
        <v>101</v>
      </c>
      <c r="H199" s="41">
        <f t="shared" si="22"/>
        <v>0</v>
      </c>
      <c r="I199" s="41">
        <f t="shared" si="22"/>
        <v>0</v>
      </c>
    </row>
    <row r="200" spans="1:9" ht="25.5" x14ac:dyDescent="0.2">
      <c r="A200" s="79" t="s">
        <v>79</v>
      </c>
      <c r="B200" s="50"/>
      <c r="C200" s="50" t="s">
        <v>246</v>
      </c>
      <c r="D200" s="49" t="s">
        <v>36</v>
      </c>
      <c r="E200" s="49" t="s">
        <v>53</v>
      </c>
      <c r="F200" s="49" t="s">
        <v>317</v>
      </c>
      <c r="G200" s="41">
        <f>'6'!G44</f>
        <v>101</v>
      </c>
      <c r="H200" s="41">
        <f>'6'!H44</f>
        <v>0</v>
      </c>
      <c r="I200" s="41">
        <f>'6'!I44</f>
        <v>0</v>
      </c>
    </row>
    <row r="201" spans="1:9" ht="15.75" customHeight="1" x14ac:dyDescent="0.25">
      <c r="A201" s="77" t="s">
        <v>23</v>
      </c>
      <c r="B201" s="40"/>
      <c r="C201" s="37"/>
      <c r="D201" s="37" t="s">
        <v>36</v>
      </c>
      <c r="E201" s="37" t="s">
        <v>41</v>
      </c>
      <c r="F201" s="37"/>
      <c r="G201" s="30">
        <f t="shared" ref="G201:I203" si="23">G202</f>
        <v>1494.6000000000001</v>
      </c>
      <c r="H201" s="30">
        <f t="shared" si="23"/>
        <v>744.87060263759997</v>
      </c>
      <c r="I201" s="30">
        <f t="shared" si="23"/>
        <v>700.95256763759994</v>
      </c>
    </row>
    <row r="202" spans="1:9" x14ac:dyDescent="0.2">
      <c r="A202" s="81" t="s">
        <v>61</v>
      </c>
      <c r="B202" s="50"/>
      <c r="C202" s="49" t="s">
        <v>89</v>
      </c>
      <c r="D202" s="49" t="s">
        <v>36</v>
      </c>
      <c r="E202" s="49" t="s">
        <v>41</v>
      </c>
      <c r="F202" s="39"/>
      <c r="G202" s="41">
        <f t="shared" si="23"/>
        <v>1494.6000000000001</v>
      </c>
      <c r="H202" s="41">
        <f t="shared" si="23"/>
        <v>744.87060263759997</v>
      </c>
      <c r="I202" s="41">
        <f t="shared" si="23"/>
        <v>700.95256763759994</v>
      </c>
    </row>
    <row r="203" spans="1:9" x14ac:dyDescent="0.2">
      <c r="A203" s="81" t="s">
        <v>77</v>
      </c>
      <c r="B203" s="50"/>
      <c r="C203" s="49" t="s">
        <v>90</v>
      </c>
      <c r="D203" s="49" t="s">
        <v>36</v>
      </c>
      <c r="E203" s="49" t="s">
        <v>41</v>
      </c>
      <c r="F203" s="39"/>
      <c r="G203" s="41">
        <f t="shared" si="23"/>
        <v>1494.6000000000001</v>
      </c>
      <c r="H203" s="41">
        <f t="shared" si="23"/>
        <v>744.87060263759997</v>
      </c>
      <c r="I203" s="41">
        <f t="shared" si="23"/>
        <v>700.95256763759994</v>
      </c>
    </row>
    <row r="204" spans="1:9" x14ac:dyDescent="0.2">
      <c r="A204" s="81" t="s">
        <v>77</v>
      </c>
      <c r="B204" s="50"/>
      <c r="C204" s="49" t="s">
        <v>106</v>
      </c>
      <c r="D204" s="49" t="s">
        <v>36</v>
      </c>
      <c r="E204" s="49" t="s">
        <v>41</v>
      </c>
      <c r="F204" s="39"/>
      <c r="G204" s="41">
        <f>G205+G208+G210+G212+G214+G216+G218+G220+G224+G226+G222</f>
        <v>1494.6000000000001</v>
      </c>
      <c r="H204" s="41">
        <f>H205+H208+H210+H212+H214+H216+H218+H220+H224+H226+H222</f>
        <v>744.87060263759997</v>
      </c>
      <c r="I204" s="41">
        <f>I205+I208+I210+I212+I214+I216+I218+I220+I224+I226+I222+0.03</f>
        <v>700.95256763759994</v>
      </c>
    </row>
    <row r="205" spans="1:9" ht="25.5" x14ac:dyDescent="0.2">
      <c r="A205" s="81" t="s">
        <v>216</v>
      </c>
      <c r="B205" s="50"/>
      <c r="C205" s="53" t="s">
        <v>92</v>
      </c>
      <c r="D205" s="53" t="s">
        <v>36</v>
      </c>
      <c r="E205" s="53" t="s">
        <v>41</v>
      </c>
      <c r="F205" s="54"/>
      <c r="G205" s="41">
        <f>G206+G207</f>
        <v>259.5</v>
      </c>
      <c r="H205" s="41">
        <f>H206+H207</f>
        <v>102.1920026376</v>
      </c>
      <c r="I205" s="41">
        <f>I206+I207</f>
        <v>102.1920026376</v>
      </c>
    </row>
    <row r="206" spans="1:9" ht="25.5" x14ac:dyDescent="0.2">
      <c r="A206" s="79" t="s">
        <v>79</v>
      </c>
      <c r="B206" s="54"/>
      <c r="C206" s="53" t="s">
        <v>92</v>
      </c>
      <c r="D206" s="53" t="s">
        <v>36</v>
      </c>
      <c r="E206" s="53" t="s">
        <v>41</v>
      </c>
      <c r="F206" s="54">
        <v>240</v>
      </c>
      <c r="G206" s="41">
        <f>'6'!G50</f>
        <v>169.5</v>
      </c>
      <c r="H206" s="41">
        <f>'6'!H50</f>
        <v>102.1920026376</v>
      </c>
      <c r="I206" s="41">
        <f>'6'!I50</f>
        <v>102.1920026376</v>
      </c>
    </row>
    <row r="207" spans="1:9" x14ac:dyDescent="0.2">
      <c r="A207" s="82" t="s">
        <v>78</v>
      </c>
      <c r="B207" s="54"/>
      <c r="C207" s="53" t="s">
        <v>92</v>
      </c>
      <c r="D207" s="53" t="s">
        <v>36</v>
      </c>
      <c r="E207" s="53" t="s">
        <v>41</v>
      </c>
      <c r="F207" s="54">
        <v>850</v>
      </c>
      <c r="G207" s="41">
        <f>'6'!G51</f>
        <v>90</v>
      </c>
      <c r="H207" s="41">
        <f>'6'!H51</f>
        <v>0</v>
      </c>
      <c r="I207" s="41">
        <f>'6'!I51</f>
        <v>0</v>
      </c>
    </row>
    <row r="208" spans="1:9" x14ac:dyDescent="0.2">
      <c r="A208" s="79" t="s">
        <v>50</v>
      </c>
      <c r="B208" s="40"/>
      <c r="C208" s="53" t="s">
        <v>93</v>
      </c>
      <c r="D208" s="39" t="s">
        <v>36</v>
      </c>
      <c r="E208" s="39" t="s">
        <v>41</v>
      </c>
      <c r="F208" s="54"/>
      <c r="G208" s="41">
        <f>G209</f>
        <v>346.5</v>
      </c>
      <c r="H208" s="41">
        <f>H209</f>
        <v>46.5</v>
      </c>
      <c r="I208" s="41">
        <f>I209</f>
        <v>51.555</v>
      </c>
    </row>
    <row r="209" spans="1:9" ht="25.5" x14ac:dyDescent="0.2">
      <c r="A209" s="79" t="s">
        <v>79</v>
      </c>
      <c r="B209" s="40"/>
      <c r="C209" s="53" t="s">
        <v>93</v>
      </c>
      <c r="D209" s="39" t="s">
        <v>36</v>
      </c>
      <c r="E209" s="39" t="s">
        <v>41</v>
      </c>
      <c r="F209" s="54">
        <v>240</v>
      </c>
      <c r="G209" s="41">
        <f>'6'!G53</f>
        <v>346.5</v>
      </c>
      <c r="H209" s="41">
        <f>'6'!H53</f>
        <v>46.5</v>
      </c>
      <c r="I209" s="41">
        <f>'6'!I53</f>
        <v>51.555</v>
      </c>
    </row>
    <row r="210" spans="1:9" ht="17.25" customHeight="1" x14ac:dyDescent="0.2">
      <c r="A210" s="79" t="s">
        <v>217</v>
      </c>
      <c r="B210" s="61"/>
      <c r="C210" s="53" t="s">
        <v>94</v>
      </c>
      <c r="D210" s="39" t="s">
        <v>36</v>
      </c>
      <c r="E210" s="39" t="s">
        <v>41</v>
      </c>
      <c r="F210" s="54"/>
      <c r="G210" s="41">
        <f>G211</f>
        <v>166</v>
      </c>
      <c r="H210" s="41">
        <f>H211</f>
        <v>50</v>
      </c>
      <c r="I210" s="41">
        <f>I211</f>
        <v>25</v>
      </c>
    </row>
    <row r="211" spans="1:9" ht="25.5" x14ac:dyDescent="0.2">
      <c r="A211" s="79" t="s">
        <v>79</v>
      </c>
      <c r="B211" s="61"/>
      <c r="C211" s="53" t="s">
        <v>94</v>
      </c>
      <c r="D211" s="39" t="s">
        <v>36</v>
      </c>
      <c r="E211" s="39" t="s">
        <v>41</v>
      </c>
      <c r="F211" s="54">
        <v>240</v>
      </c>
      <c r="G211" s="41">
        <f>'6'!G55</f>
        <v>166</v>
      </c>
      <c r="H211" s="41">
        <f>'6'!H55</f>
        <v>50</v>
      </c>
      <c r="I211" s="41">
        <f>'6'!I55</f>
        <v>25</v>
      </c>
    </row>
    <row r="212" spans="1:9" ht="25.5" x14ac:dyDescent="0.2">
      <c r="A212" s="79" t="s">
        <v>207</v>
      </c>
      <c r="B212" s="61"/>
      <c r="C212" s="53" t="s">
        <v>206</v>
      </c>
      <c r="D212" s="39" t="s">
        <v>36</v>
      </c>
      <c r="E212" s="39" t="s">
        <v>41</v>
      </c>
      <c r="F212" s="54"/>
      <c r="G212" s="41">
        <f>G213</f>
        <v>50</v>
      </c>
      <c r="H212" s="41">
        <f>H213</f>
        <v>50</v>
      </c>
      <c r="I212" s="41">
        <f>I213</f>
        <v>25</v>
      </c>
    </row>
    <row r="213" spans="1:9" ht="25.5" x14ac:dyDescent="0.2">
      <c r="A213" s="79" t="s">
        <v>79</v>
      </c>
      <c r="B213" s="40"/>
      <c r="C213" s="53" t="s">
        <v>206</v>
      </c>
      <c r="D213" s="39" t="s">
        <v>36</v>
      </c>
      <c r="E213" s="39" t="s">
        <v>41</v>
      </c>
      <c r="F213" s="54">
        <v>240</v>
      </c>
      <c r="G213" s="41">
        <f>'6'!G56</f>
        <v>50</v>
      </c>
      <c r="H213" s="41">
        <f>'6'!H56</f>
        <v>50</v>
      </c>
      <c r="I213" s="41">
        <f>'6'!I56</f>
        <v>25</v>
      </c>
    </row>
    <row r="214" spans="1:9" ht="13.5" customHeight="1" x14ac:dyDescent="0.2">
      <c r="A214" s="79" t="s">
        <v>218</v>
      </c>
      <c r="B214" s="40"/>
      <c r="C214" s="53" t="s">
        <v>95</v>
      </c>
      <c r="D214" s="39" t="s">
        <v>36</v>
      </c>
      <c r="E214" s="39" t="s">
        <v>41</v>
      </c>
      <c r="F214" s="54"/>
      <c r="G214" s="41">
        <f>G215</f>
        <v>0</v>
      </c>
      <c r="H214" s="41">
        <f>H215</f>
        <v>0</v>
      </c>
      <c r="I214" s="41">
        <f>I215</f>
        <v>0</v>
      </c>
    </row>
    <row r="215" spans="1:9" ht="30" customHeight="1" x14ac:dyDescent="0.2">
      <c r="A215" s="79" t="s">
        <v>79</v>
      </c>
      <c r="B215" s="40"/>
      <c r="C215" s="53" t="s">
        <v>95</v>
      </c>
      <c r="D215" s="39" t="s">
        <v>36</v>
      </c>
      <c r="E215" s="39" t="s">
        <v>41</v>
      </c>
      <c r="F215" s="54">
        <v>240</v>
      </c>
      <c r="G215" s="41">
        <f>'6'!G58</f>
        <v>0</v>
      </c>
      <c r="H215" s="41">
        <f>'6'!H58</f>
        <v>0</v>
      </c>
      <c r="I215" s="41">
        <f>'6'!I58</f>
        <v>0</v>
      </c>
    </row>
    <row r="216" spans="1:9" ht="27.6" customHeight="1" x14ac:dyDescent="0.2">
      <c r="A216" s="79" t="s">
        <v>64</v>
      </c>
      <c r="B216" s="40"/>
      <c r="C216" s="53" t="s">
        <v>96</v>
      </c>
      <c r="D216" s="39" t="s">
        <v>36</v>
      </c>
      <c r="E216" s="39" t="s">
        <v>41</v>
      </c>
      <c r="F216" s="54"/>
      <c r="G216" s="41">
        <f>G217</f>
        <v>7</v>
      </c>
      <c r="H216" s="41">
        <f>H217</f>
        <v>7.1609999999999996</v>
      </c>
      <c r="I216" s="41">
        <f>I217</f>
        <v>7.3600249999999985</v>
      </c>
    </row>
    <row r="217" spans="1:9" x14ac:dyDescent="0.2">
      <c r="A217" s="82" t="s">
        <v>78</v>
      </c>
      <c r="B217" s="40"/>
      <c r="C217" s="53" t="s">
        <v>96</v>
      </c>
      <c r="D217" s="39" t="s">
        <v>36</v>
      </c>
      <c r="E217" s="39" t="s">
        <v>41</v>
      </c>
      <c r="F217" s="54">
        <v>850</v>
      </c>
      <c r="G217" s="41">
        <f>'6'!G61</f>
        <v>7</v>
      </c>
      <c r="H217" s="41">
        <f>'6'!H61</f>
        <v>7.1609999999999996</v>
      </c>
      <c r="I217" s="41">
        <f>'6'!I61</f>
        <v>7.3600249999999985</v>
      </c>
    </row>
    <row r="218" spans="1:9" ht="25.5" x14ac:dyDescent="0.2">
      <c r="A218" s="79" t="s">
        <v>65</v>
      </c>
      <c r="B218" s="40"/>
      <c r="C218" s="53" t="s">
        <v>97</v>
      </c>
      <c r="D218" s="39" t="s">
        <v>36</v>
      </c>
      <c r="E218" s="39" t="s">
        <v>41</v>
      </c>
      <c r="F218" s="54"/>
      <c r="G218" s="41">
        <f>G219</f>
        <v>280.2</v>
      </c>
      <c r="H218" s="41">
        <f>H219</f>
        <v>230.91759999999999</v>
      </c>
      <c r="I218" s="41">
        <f>I219</f>
        <v>231.71554</v>
      </c>
    </row>
    <row r="219" spans="1:9" ht="25.5" x14ac:dyDescent="0.2">
      <c r="A219" s="79" t="s">
        <v>79</v>
      </c>
      <c r="B219" s="40"/>
      <c r="C219" s="53" t="s">
        <v>97</v>
      </c>
      <c r="D219" s="39" t="s">
        <v>36</v>
      </c>
      <c r="E219" s="39" t="s">
        <v>41</v>
      </c>
      <c r="F219" s="54">
        <v>240</v>
      </c>
      <c r="G219" s="41">
        <f>'6'!G63</f>
        <v>280.2</v>
      </c>
      <c r="H219" s="41">
        <f>'6'!H63</f>
        <v>230.91759999999999</v>
      </c>
      <c r="I219" s="41">
        <f>'6'!I63</f>
        <v>231.71554</v>
      </c>
    </row>
    <row r="220" spans="1:9" ht="51" x14ac:dyDescent="0.2">
      <c r="A220" s="82" t="s">
        <v>219</v>
      </c>
      <c r="B220" s="40"/>
      <c r="C220" s="53" t="s">
        <v>100</v>
      </c>
      <c r="D220" s="39" t="s">
        <v>36</v>
      </c>
      <c r="E220" s="39" t="s">
        <v>41</v>
      </c>
      <c r="F220" s="54"/>
      <c r="G220" s="41">
        <f>G221</f>
        <v>25.5</v>
      </c>
      <c r="H220" s="41">
        <f>H221</f>
        <v>25.5</v>
      </c>
      <c r="I220" s="41">
        <f>I221</f>
        <v>25.5</v>
      </c>
    </row>
    <row r="221" spans="1:9" x14ac:dyDescent="0.2">
      <c r="A221" s="79" t="s">
        <v>56</v>
      </c>
      <c r="B221" s="40"/>
      <c r="C221" s="53" t="s">
        <v>100</v>
      </c>
      <c r="D221" s="39" t="s">
        <v>36</v>
      </c>
      <c r="E221" s="39" t="s">
        <v>41</v>
      </c>
      <c r="F221" s="54">
        <v>540</v>
      </c>
      <c r="G221" s="41">
        <f>'6'!G65</f>
        <v>25.5</v>
      </c>
      <c r="H221" s="41">
        <f>'6'!H65</f>
        <v>25.5</v>
      </c>
      <c r="I221" s="41">
        <f>'6'!I65</f>
        <v>25.5</v>
      </c>
    </row>
    <row r="222" spans="1:9" x14ac:dyDescent="0.2">
      <c r="A222" s="79" t="s">
        <v>277</v>
      </c>
      <c r="B222" s="40"/>
      <c r="C222" s="53" t="s">
        <v>278</v>
      </c>
      <c r="D222" s="39" t="s">
        <v>36</v>
      </c>
      <c r="E222" s="39" t="s">
        <v>41</v>
      </c>
      <c r="F222" s="54"/>
      <c r="G222" s="41">
        <f>G223</f>
        <v>209.9</v>
      </c>
      <c r="H222" s="41">
        <f>H223</f>
        <v>202.6</v>
      </c>
      <c r="I222" s="41">
        <f>I223</f>
        <v>202.6</v>
      </c>
    </row>
    <row r="223" spans="1:9" x14ac:dyDescent="0.2">
      <c r="A223" s="79" t="s">
        <v>56</v>
      </c>
      <c r="B223" s="40"/>
      <c r="C223" s="53" t="s">
        <v>278</v>
      </c>
      <c r="D223" s="39" t="s">
        <v>36</v>
      </c>
      <c r="E223" s="39" t="s">
        <v>41</v>
      </c>
      <c r="F223" s="54">
        <v>540</v>
      </c>
      <c r="G223" s="41">
        <f>'6'!G67</f>
        <v>209.9</v>
      </c>
      <c r="H223" s="41">
        <f>'6'!H67</f>
        <v>202.6</v>
      </c>
      <c r="I223" s="41">
        <f>'6'!I67</f>
        <v>202.6</v>
      </c>
    </row>
    <row r="224" spans="1:9" x14ac:dyDescent="0.2">
      <c r="A224" s="79" t="s">
        <v>67</v>
      </c>
      <c r="B224" s="40"/>
      <c r="C224" s="53" t="s">
        <v>99</v>
      </c>
      <c r="D224" s="39" t="s">
        <v>36</v>
      </c>
      <c r="E224" s="39" t="s">
        <v>41</v>
      </c>
      <c r="F224" s="54"/>
      <c r="G224" s="41">
        <f>G225</f>
        <v>150</v>
      </c>
      <c r="H224" s="41">
        <f>H225</f>
        <v>20</v>
      </c>
      <c r="I224" s="41">
        <f>I225</f>
        <v>20</v>
      </c>
    </row>
    <row r="225" spans="1:9" ht="25.5" x14ac:dyDescent="0.2">
      <c r="A225" s="79" t="s">
        <v>79</v>
      </c>
      <c r="B225" s="40"/>
      <c r="C225" s="53" t="s">
        <v>99</v>
      </c>
      <c r="D225" s="39" t="s">
        <v>36</v>
      </c>
      <c r="E225" s="39" t="s">
        <v>41</v>
      </c>
      <c r="F225" s="54">
        <v>240</v>
      </c>
      <c r="G225" s="41">
        <f>'6'!G69</f>
        <v>150</v>
      </c>
      <c r="H225" s="41">
        <f>'6'!H69</f>
        <v>20</v>
      </c>
      <c r="I225" s="41">
        <f>'6'!I69</f>
        <v>20</v>
      </c>
    </row>
    <row r="226" spans="1:9" ht="25.5" x14ac:dyDescent="0.2">
      <c r="A226" s="79" t="s">
        <v>66</v>
      </c>
      <c r="B226" s="40"/>
      <c r="C226" s="53" t="s">
        <v>98</v>
      </c>
      <c r="D226" s="39" t="s">
        <v>36</v>
      </c>
      <c r="E226" s="39" t="s">
        <v>41</v>
      </c>
      <c r="F226" s="54"/>
      <c r="G226" s="41">
        <f>G227</f>
        <v>0</v>
      </c>
      <c r="H226" s="41">
        <f>H227</f>
        <v>10</v>
      </c>
      <c r="I226" s="41">
        <f>I227</f>
        <v>10</v>
      </c>
    </row>
    <row r="227" spans="1:9" ht="25.5" x14ac:dyDescent="0.2">
      <c r="A227" s="79" t="s">
        <v>79</v>
      </c>
      <c r="B227" s="40"/>
      <c r="C227" s="53" t="s">
        <v>98</v>
      </c>
      <c r="D227" s="39" t="s">
        <v>36</v>
      </c>
      <c r="E227" s="39" t="s">
        <v>41</v>
      </c>
      <c r="F227" s="54">
        <v>240</v>
      </c>
      <c r="G227" s="41">
        <f>'6'!G71</f>
        <v>0</v>
      </c>
      <c r="H227" s="41">
        <f>'6'!H71</f>
        <v>10</v>
      </c>
      <c r="I227" s="41">
        <f>'6'!I71</f>
        <v>10</v>
      </c>
    </row>
    <row r="228" spans="1:9" x14ac:dyDescent="0.2">
      <c r="A228" s="77" t="s">
        <v>13</v>
      </c>
      <c r="B228" s="40"/>
      <c r="C228" s="63"/>
      <c r="D228" s="63" t="s">
        <v>42</v>
      </c>
      <c r="E228" s="63" t="s">
        <v>37</v>
      </c>
      <c r="F228" s="63"/>
      <c r="G228" s="41">
        <f t="shared" ref="G228:H230" si="24">G229</f>
        <v>267.2</v>
      </c>
      <c r="H228" s="41">
        <f t="shared" si="24"/>
        <v>291.49964</v>
      </c>
      <c r="I228" s="41"/>
    </row>
    <row r="229" spans="1:9" x14ac:dyDescent="0.2">
      <c r="A229" s="79" t="s">
        <v>19</v>
      </c>
      <c r="B229" s="40"/>
      <c r="C229" s="42"/>
      <c r="D229" s="42" t="s">
        <v>42</v>
      </c>
      <c r="E229" s="42" t="s">
        <v>38</v>
      </c>
      <c r="F229" s="42"/>
      <c r="G229" s="41">
        <f t="shared" si="24"/>
        <v>267.2</v>
      </c>
      <c r="H229" s="41">
        <f t="shared" si="24"/>
        <v>291.49964</v>
      </c>
      <c r="I229" s="41"/>
    </row>
    <row r="230" spans="1:9" x14ac:dyDescent="0.2">
      <c r="A230" s="81" t="s">
        <v>61</v>
      </c>
      <c r="B230" s="40"/>
      <c r="C230" s="50" t="s">
        <v>89</v>
      </c>
      <c r="D230" s="42" t="s">
        <v>42</v>
      </c>
      <c r="E230" s="42" t="s">
        <v>38</v>
      </c>
      <c r="F230" s="42"/>
      <c r="G230" s="41">
        <f t="shared" si="24"/>
        <v>267.2</v>
      </c>
      <c r="H230" s="41">
        <f t="shared" si="24"/>
        <v>291.49964</v>
      </c>
      <c r="I230" s="41"/>
    </row>
    <row r="231" spans="1:9" x14ac:dyDescent="0.2">
      <c r="A231" s="81" t="s">
        <v>77</v>
      </c>
      <c r="B231" s="40"/>
      <c r="C231" s="50" t="s">
        <v>90</v>
      </c>
      <c r="D231" s="42" t="s">
        <v>42</v>
      </c>
      <c r="E231" s="42" t="s">
        <v>38</v>
      </c>
      <c r="F231" s="42"/>
      <c r="G231" s="41">
        <f>G232</f>
        <v>267.2</v>
      </c>
      <c r="H231" s="41">
        <f>H232</f>
        <v>291.49964</v>
      </c>
      <c r="I231" s="41"/>
    </row>
    <row r="232" spans="1:9" ht="25.5" x14ac:dyDescent="0.2">
      <c r="A232" s="79" t="s">
        <v>33</v>
      </c>
      <c r="B232" s="40"/>
      <c r="C232" s="54" t="s">
        <v>101</v>
      </c>
      <c r="D232" s="42" t="s">
        <v>42</v>
      </c>
      <c r="E232" s="42" t="s">
        <v>38</v>
      </c>
      <c r="F232" s="67"/>
      <c r="G232" s="41">
        <f>SUM(G233:G234)</f>
        <v>267.2</v>
      </c>
      <c r="H232" s="41">
        <f>SUM(H233:H234)</f>
        <v>291.49964</v>
      </c>
      <c r="I232" s="41"/>
    </row>
    <row r="233" spans="1:9" ht="25.5" x14ac:dyDescent="0.2">
      <c r="A233" s="80" t="s">
        <v>81</v>
      </c>
      <c r="B233" s="40"/>
      <c r="C233" s="50" t="s">
        <v>101</v>
      </c>
      <c r="D233" s="42" t="s">
        <v>42</v>
      </c>
      <c r="E233" s="42" t="s">
        <v>38</v>
      </c>
      <c r="F233" s="54">
        <v>120</v>
      </c>
      <c r="G233" s="41">
        <f>'6'!G84</f>
        <v>254.39999999999998</v>
      </c>
      <c r="H233" s="41">
        <f>'6'!H84</f>
        <v>264.85264000000001</v>
      </c>
      <c r="I233" s="41"/>
    </row>
    <row r="234" spans="1:9" ht="25.5" x14ac:dyDescent="0.2">
      <c r="A234" s="79" t="s">
        <v>79</v>
      </c>
      <c r="B234" s="40"/>
      <c r="C234" s="50" t="s">
        <v>101</v>
      </c>
      <c r="D234" s="42" t="s">
        <v>42</v>
      </c>
      <c r="E234" s="42" t="s">
        <v>38</v>
      </c>
      <c r="F234" s="54">
        <v>240</v>
      </c>
      <c r="G234" s="41">
        <f>'6'!G85</f>
        <v>12.8</v>
      </c>
      <c r="H234" s="41">
        <f>'6'!H85</f>
        <v>26.646999999999998</v>
      </c>
      <c r="I234" s="41"/>
    </row>
    <row r="235" spans="1:9" ht="29.25" x14ac:dyDescent="0.25">
      <c r="A235" s="78" t="s">
        <v>32</v>
      </c>
      <c r="B235" s="40"/>
      <c r="C235" s="50"/>
      <c r="D235" s="37" t="s">
        <v>38</v>
      </c>
      <c r="E235" s="37" t="s">
        <v>37</v>
      </c>
      <c r="F235" s="54"/>
      <c r="G235" s="41">
        <f>G236+G242</f>
        <v>53.5</v>
      </c>
      <c r="H235" s="41">
        <f>H236+H242</f>
        <v>3.5</v>
      </c>
      <c r="I235" s="41">
        <f>I236+I242</f>
        <v>3.5</v>
      </c>
    </row>
    <row r="236" spans="1:9" ht="38.25" x14ac:dyDescent="0.2">
      <c r="A236" s="77" t="s">
        <v>31</v>
      </c>
      <c r="B236" s="40"/>
      <c r="C236" s="50"/>
      <c r="D236" s="39" t="s">
        <v>38</v>
      </c>
      <c r="E236" s="39" t="s">
        <v>43</v>
      </c>
      <c r="F236" s="54"/>
      <c r="G236" s="92">
        <f>G237</f>
        <v>50</v>
      </c>
      <c r="H236" s="92">
        <f>H237</f>
        <v>0</v>
      </c>
      <c r="I236" s="92">
        <f>I237</f>
        <v>0</v>
      </c>
    </row>
    <row r="237" spans="1:9" x14ac:dyDescent="0.2">
      <c r="A237" s="79" t="s">
        <v>61</v>
      </c>
      <c r="B237" s="38"/>
      <c r="C237" s="92" t="s">
        <v>89</v>
      </c>
      <c r="D237" s="42" t="s">
        <v>38</v>
      </c>
      <c r="E237" s="42" t="s">
        <v>43</v>
      </c>
      <c r="F237" s="92"/>
      <c r="G237" s="92">
        <f>G238</f>
        <v>50</v>
      </c>
      <c r="H237" s="41"/>
      <c r="I237" s="41"/>
    </row>
    <row r="238" spans="1:9" x14ac:dyDescent="0.2">
      <c r="A238" s="79" t="s">
        <v>77</v>
      </c>
      <c r="B238" s="38"/>
      <c r="C238" s="92" t="s">
        <v>90</v>
      </c>
      <c r="D238" s="42" t="s">
        <v>38</v>
      </c>
      <c r="E238" s="42" t="s">
        <v>43</v>
      </c>
      <c r="F238" s="92"/>
      <c r="G238" s="92">
        <f>G239</f>
        <v>50</v>
      </c>
      <c r="H238" s="41"/>
      <c r="I238" s="41"/>
    </row>
    <row r="239" spans="1:9" x14ac:dyDescent="0.2">
      <c r="A239" s="79" t="s">
        <v>77</v>
      </c>
      <c r="B239" s="38"/>
      <c r="C239" s="92" t="s">
        <v>106</v>
      </c>
      <c r="D239" s="42" t="s">
        <v>38</v>
      </c>
      <c r="E239" s="42" t="s">
        <v>43</v>
      </c>
      <c r="F239" s="92"/>
      <c r="G239" s="92">
        <f>G240</f>
        <v>50</v>
      </c>
      <c r="H239" s="41"/>
      <c r="I239" s="41"/>
    </row>
    <row r="240" spans="1:9" x14ac:dyDescent="0.2">
      <c r="A240" s="81" t="s">
        <v>172</v>
      </c>
      <c r="B240" s="38"/>
      <c r="C240" s="92" t="s">
        <v>286</v>
      </c>
      <c r="D240" s="42" t="s">
        <v>38</v>
      </c>
      <c r="E240" s="42" t="s">
        <v>43</v>
      </c>
      <c r="F240" s="92"/>
      <c r="G240" s="92">
        <f>G241</f>
        <v>50</v>
      </c>
      <c r="H240" s="41"/>
      <c r="I240" s="41"/>
    </row>
    <row r="241" spans="1:9" ht="25.5" x14ac:dyDescent="0.2">
      <c r="A241" s="79" t="s">
        <v>79</v>
      </c>
      <c r="B241" s="38"/>
      <c r="C241" s="92" t="s">
        <v>286</v>
      </c>
      <c r="D241" s="42" t="s">
        <v>38</v>
      </c>
      <c r="E241" s="42" t="s">
        <v>43</v>
      </c>
      <c r="F241" s="92">
        <v>240</v>
      </c>
      <c r="G241" s="92">
        <f>'6'!G97</f>
        <v>50</v>
      </c>
      <c r="H241" s="41"/>
      <c r="I241" s="41"/>
    </row>
    <row r="242" spans="1:9" ht="25.5" x14ac:dyDescent="0.2">
      <c r="A242" s="77" t="s">
        <v>284</v>
      </c>
      <c r="B242" s="38"/>
      <c r="C242" s="92"/>
      <c r="D242" s="42" t="s">
        <v>38</v>
      </c>
      <c r="E242" s="75">
        <v>14</v>
      </c>
      <c r="F242" s="92"/>
      <c r="G242" s="92">
        <f>G243</f>
        <v>3.5</v>
      </c>
      <c r="H242" s="92">
        <f t="shared" ref="H242:I246" si="25">H243</f>
        <v>3.5</v>
      </c>
      <c r="I242" s="92">
        <f t="shared" si="25"/>
        <v>3.5</v>
      </c>
    </row>
    <row r="243" spans="1:9" x14ac:dyDescent="0.2">
      <c r="A243" s="79" t="s">
        <v>61</v>
      </c>
      <c r="B243" s="38"/>
      <c r="C243" s="92" t="s">
        <v>89</v>
      </c>
      <c r="D243" s="42" t="s">
        <v>38</v>
      </c>
      <c r="E243" s="75">
        <v>14</v>
      </c>
      <c r="F243" s="92"/>
      <c r="G243" s="92">
        <f>G244</f>
        <v>3.5</v>
      </c>
      <c r="H243" s="92">
        <f t="shared" si="25"/>
        <v>3.5</v>
      </c>
      <c r="I243" s="92">
        <f t="shared" si="25"/>
        <v>3.5</v>
      </c>
    </row>
    <row r="244" spans="1:9" x14ac:dyDescent="0.2">
      <c r="A244" s="79" t="s">
        <v>77</v>
      </c>
      <c r="B244" s="38"/>
      <c r="C244" s="92" t="s">
        <v>90</v>
      </c>
      <c r="D244" s="42" t="s">
        <v>38</v>
      </c>
      <c r="E244" s="75">
        <v>14</v>
      </c>
      <c r="F244" s="92"/>
      <c r="G244" s="92">
        <f>G245</f>
        <v>3.5</v>
      </c>
      <c r="H244" s="92">
        <f t="shared" si="25"/>
        <v>3.5</v>
      </c>
      <c r="I244" s="92">
        <f t="shared" si="25"/>
        <v>3.5</v>
      </c>
    </row>
    <row r="245" spans="1:9" x14ac:dyDescent="0.2">
      <c r="A245" s="79" t="s">
        <v>77</v>
      </c>
      <c r="B245" s="38"/>
      <c r="C245" s="92" t="s">
        <v>106</v>
      </c>
      <c r="D245" s="42" t="s">
        <v>38</v>
      </c>
      <c r="E245" s="75">
        <v>14</v>
      </c>
      <c r="F245" s="92"/>
      <c r="G245" s="92">
        <f>G246</f>
        <v>3.5</v>
      </c>
      <c r="H245" s="92">
        <f t="shared" si="25"/>
        <v>3.5</v>
      </c>
      <c r="I245" s="92">
        <f t="shared" si="25"/>
        <v>3.5</v>
      </c>
    </row>
    <row r="246" spans="1:9" ht="38.25" x14ac:dyDescent="0.2">
      <c r="A246" s="79" t="s">
        <v>285</v>
      </c>
      <c r="B246" s="38"/>
      <c r="C246" s="92" t="s">
        <v>286</v>
      </c>
      <c r="D246" s="42" t="s">
        <v>38</v>
      </c>
      <c r="E246" s="75">
        <v>14</v>
      </c>
      <c r="F246" s="92"/>
      <c r="G246" s="92">
        <f>G247</f>
        <v>3.5</v>
      </c>
      <c r="H246" s="92">
        <f t="shared" si="25"/>
        <v>3.5</v>
      </c>
      <c r="I246" s="92">
        <f t="shared" si="25"/>
        <v>3.5</v>
      </c>
    </row>
    <row r="247" spans="1:9" ht="25.5" x14ac:dyDescent="0.2">
      <c r="A247" s="79" t="s">
        <v>79</v>
      </c>
      <c r="B247" s="38"/>
      <c r="C247" s="92" t="s">
        <v>286</v>
      </c>
      <c r="D247" s="42" t="s">
        <v>38</v>
      </c>
      <c r="E247" s="75">
        <v>14</v>
      </c>
      <c r="F247" s="92">
        <v>240</v>
      </c>
      <c r="G247" s="92">
        <v>3.5</v>
      </c>
      <c r="H247" s="92">
        <v>3.5</v>
      </c>
      <c r="I247" s="92">
        <v>3.5</v>
      </c>
    </row>
    <row r="248" spans="1:9" ht="15.75" x14ac:dyDescent="0.25">
      <c r="A248" s="3" t="s">
        <v>68</v>
      </c>
      <c r="B248" s="38"/>
      <c r="C248" s="92"/>
      <c r="D248" s="63" t="s">
        <v>39</v>
      </c>
      <c r="E248" s="63" t="s">
        <v>43</v>
      </c>
      <c r="F248" s="92"/>
      <c r="G248" s="92"/>
      <c r="H248" s="92"/>
      <c r="I248" s="92"/>
    </row>
    <row r="249" spans="1:9" ht="25.5" x14ac:dyDescent="0.2">
      <c r="A249" s="110" t="s">
        <v>61</v>
      </c>
      <c r="B249" s="38"/>
      <c r="C249" s="69" t="s">
        <v>89</v>
      </c>
      <c r="D249" s="39" t="s">
        <v>39</v>
      </c>
      <c r="E249" s="73" t="s">
        <v>43</v>
      </c>
      <c r="F249" s="92"/>
      <c r="G249" s="92">
        <f t="shared" ref="G249:H252" si="26">G250</f>
        <v>5500</v>
      </c>
      <c r="H249" s="92">
        <f t="shared" si="26"/>
        <v>5500</v>
      </c>
      <c r="I249" s="92"/>
    </row>
    <row r="250" spans="1:9" ht="25.5" x14ac:dyDescent="0.2">
      <c r="A250" s="110" t="s">
        <v>61</v>
      </c>
      <c r="B250" s="38"/>
      <c r="C250" s="54" t="s">
        <v>90</v>
      </c>
      <c r="D250" s="39" t="s">
        <v>39</v>
      </c>
      <c r="E250" s="73" t="s">
        <v>43</v>
      </c>
      <c r="F250" s="92"/>
      <c r="G250" s="92">
        <f t="shared" si="26"/>
        <v>5500</v>
      </c>
      <c r="H250" s="92">
        <f t="shared" si="26"/>
        <v>5500</v>
      </c>
      <c r="I250" s="92"/>
    </row>
    <row r="251" spans="1:9" ht="25.5" x14ac:dyDescent="0.2">
      <c r="A251" s="110" t="s">
        <v>61</v>
      </c>
      <c r="B251" s="38"/>
      <c r="C251" s="54" t="s">
        <v>106</v>
      </c>
      <c r="D251" s="39" t="s">
        <v>39</v>
      </c>
      <c r="E251" s="73" t="s">
        <v>43</v>
      </c>
      <c r="F251" s="92"/>
      <c r="G251" s="92">
        <f t="shared" si="26"/>
        <v>5500</v>
      </c>
      <c r="H251" s="92">
        <f t="shared" si="26"/>
        <v>5500</v>
      </c>
      <c r="I251" s="92"/>
    </row>
    <row r="252" spans="1:9" ht="25.5" x14ac:dyDescent="0.2">
      <c r="A252" s="110" t="s">
        <v>319</v>
      </c>
      <c r="B252" s="38"/>
      <c r="C252" s="54" t="s">
        <v>320</v>
      </c>
      <c r="D252" s="39" t="s">
        <v>39</v>
      </c>
      <c r="E252" s="73" t="s">
        <v>43</v>
      </c>
      <c r="F252" s="92"/>
      <c r="G252" s="92">
        <f t="shared" si="26"/>
        <v>5500</v>
      </c>
      <c r="H252" s="92">
        <f t="shared" si="26"/>
        <v>5500</v>
      </c>
      <c r="I252" s="92"/>
    </row>
    <row r="253" spans="1:9" ht="25.5" x14ac:dyDescent="0.2">
      <c r="A253" s="79" t="s">
        <v>79</v>
      </c>
      <c r="B253" s="38"/>
      <c r="C253" s="54" t="s">
        <v>320</v>
      </c>
      <c r="D253" s="39" t="s">
        <v>39</v>
      </c>
      <c r="E253" s="73" t="s">
        <v>43</v>
      </c>
      <c r="F253" s="92">
        <v>240</v>
      </c>
      <c r="G253" s="92">
        <v>5500</v>
      </c>
      <c r="H253" s="92">
        <v>5500</v>
      </c>
      <c r="I253" s="92"/>
    </row>
    <row r="254" spans="1:9" x14ac:dyDescent="0.2">
      <c r="A254" s="44" t="s">
        <v>34</v>
      </c>
      <c r="B254" s="38"/>
      <c r="C254" s="39"/>
      <c r="D254" s="39" t="s">
        <v>39</v>
      </c>
      <c r="E254" s="39" t="s">
        <v>44</v>
      </c>
      <c r="F254" s="39"/>
      <c r="G254" s="41">
        <f>G255</f>
        <v>4914.4000000000005</v>
      </c>
      <c r="H254" s="41">
        <f t="shared" ref="H254:I256" si="27">H255</f>
        <v>3049.1</v>
      </c>
      <c r="I254" s="41">
        <f t="shared" si="27"/>
        <v>0</v>
      </c>
    </row>
    <row r="255" spans="1:9" ht="25.5" x14ac:dyDescent="0.2">
      <c r="A255" s="110" t="s">
        <v>61</v>
      </c>
      <c r="B255" s="38"/>
      <c r="C255" s="69" t="s">
        <v>89</v>
      </c>
      <c r="D255" s="39" t="s">
        <v>39</v>
      </c>
      <c r="E255" s="39" t="s">
        <v>44</v>
      </c>
      <c r="F255" s="39"/>
      <c r="G255" s="41">
        <f>G256</f>
        <v>4914.4000000000005</v>
      </c>
      <c r="H255" s="41">
        <f t="shared" si="27"/>
        <v>3049.1</v>
      </c>
      <c r="I255" s="41">
        <f t="shared" si="27"/>
        <v>0</v>
      </c>
    </row>
    <row r="256" spans="1:9" ht="25.5" x14ac:dyDescent="0.2">
      <c r="A256" s="110" t="s">
        <v>61</v>
      </c>
      <c r="B256" s="38"/>
      <c r="C256" s="54" t="s">
        <v>90</v>
      </c>
      <c r="D256" s="39" t="s">
        <v>39</v>
      </c>
      <c r="E256" s="39" t="s">
        <v>44</v>
      </c>
      <c r="F256" s="39"/>
      <c r="G256" s="41">
        <f>G257</f>
        <v>4914.4000000000005</v>
      </c>
      <c r="H256" s="41">
        <f t="shared" si="27"/>
        <v>3049.1</v>
      </c>
      <c r="I256" s="41">
        <f t="shared" si="27"/>
        <v>0</v>
      </c>
    </row>
    <row r="257" spans="1:9" x14ac:dyDescent="0.2">
      <c r="A257" s="110" t="s">
        <v>77</v>
      </c>
      <c r="B257" s="38"/>
      <c r="C257" s="54" t="s">
        <v>106</v>
      </c>
      <c r="D257" s="39" t="s">
        <v>39</v>
      </c>
      <c r="E257" s="39" t="s">
        <v>44</v>
      </c>
      <c r="F257" s="43"/>
      <c r="G257" s="41">
        <f>G260+G262+G264+G258</f>
        <v>4914.4000000000005</v>
      </c>
      <c r="H257" s="41">
        <f>H260+H262</f>
        <v>3049.1</v>
      </c>
      <c r="I257" s="41">
        <f>I260+I262</f>
        <v>0</v>
      </c>
    </row>
    <row r="258" spans="1:9" ht="25.5" x14ac:dyDescent="0.2">
      <c r="A258" s="61" t="s">
        <v>24</v>
      </c>
      <c r="B258" s="38"/>
      <c r="C258" s="54" t="s">
        <v>107</v>
      </c>
      <c r="D258" s="39" t="s">
        <v>39</v>
      </c>
      <c r="E258" s="39" t="s">
        <v>44</v>
      </c>
      <c r="F258" s="43"/>
      <c r="G258" s="41">
        <f>SUM(G259)</f>
        <v>10</v>
      </c>
      <c r="H258" s="41"/>
      <c r="I258" s="41"/>
    </row>
    <row r="259" spans="1:9" ht="25.5" x14ac:dyDescent="0.2">
      <c r="A259" s="38" t="s">
        <v>79</v>
      </c>
      <c r="B259" s="38"/>
      <c r="C259" s="54" t="s">
        <v>107</v>
      </c>
      <c r="D259" s="39" t="s">
        <v>39</v>
      </c>
      <c r="E259" s="39" t="s">
        <v>44</v>
      </c>
      <c r="F259" s="43" t="s">
        <v>80</v>
      </c>
      <c r="G259" s="41">
        <v>10</v>
      </c>
      <c r="H259" s="41"/>
      <c r="I259" s="41"/>
    </row>
    <row r="260" spans="1:9" ht="25.5" x14ac:dyDescent="0.2">
      <c r="A260" s="81" t="s">
        <v>319</v>
      </c>
      <c r="B260" s="38"/>
      <c r="C260" s="69" t="s">
        <v>318</v>
      </c>
      <c r="D260" s="39" t="s">
        <v>39</v>
      </c>
      <c r="E260" s="39" t="s">
        <v>44</v>
      </c>
      <c r="F260" s="43"/>
      <c r="G260" s="41">
        <f>G261</f>
        <v>4355.8</v>
      </c>
      <c r="H260" s="41">
        <f>H261</f>
        <v>3049.1</v>
      </c>
      <c r="I260" s="41">
        <f>I261</f>
        <v>0</v>
      </c>
    </row>
    <row r="261" spans="1:9" ht="25.5" x14ac:dyDescent="0.2">
      <c r="A261" s="79" t="s">
        <v>79</v>
      </c>
      <c r="B261" s="38"/>
      <c r="C261" s="69" t="s">
        <v>318</v>
      </c>
      <c r="D261" s="39" t="s">
        <v>39</v>
      </c>
      <c r="E261" s="39" t="s">
        <v>44</v>
      </c>
      <c r="F261" s="43" t="s">
        <v>80</v>
      </c>
      <c r="G261" s="41">
        <f>'6'!G149</f>
        <v>4355.8</v>
      </c>
      <c r="H261" s="41">
        <f>'6'!H149</f>
        <v>3049.1</v>
      </c>
      <c r="I261" s="92"/>
    </row>
    <row r="262" spans="1:9" ht="38.25" x14ac:dyDescent="0.2">
      <c r="A262" s="110" t="s">
        <v>301</v>
      </c>
      <c r="B262" s="38"/>
      <c r="C262" s="54" t="s">
        <v>300</v>
      </c>
      <c r="D262" s="39" t="s">
        <v>39</v>
      </c>
      <c r="E262" s="39" t="s">
        <v>44</v>
      </c>
      <c r="F262" s="43"/>
      <c r="G262" s="41">
        <f>G263</f>
        <v>67.599999999999994</v>
      </c>
      <c r="H262" s="92"/>
      <c r="I262" s="92"/>
    </row>
    <row r="263" spans="1:9" x14ac:dyDescent="0.2">
      <c r="A263" s="79" t="s">
        <v>56</v>
      </c>
      <c r="B263" s="38"/>
      <c r="C263" s="54" t="s">
        <v>300</v>
      </c>
      <c r="D263" s="39" t="s">
        <v>39</v>
      </c>
      <c r="E263" s="39" t="s">
        <v>44</v>
      </c>
      <c r="F263" s="42" t="s">
        <v>57</v>
      </c>
      <c r="G263" s="41">
        <f>'6'!G145</f>
        <v>67.599999999999994</v>
      </c>
      <c r="H263" s="92"/>
      <c r="I263" s="92"/>
    </row>
    <row r="264" spans="1:9" ht="25.5" x14ac:dyDescent="0.2">
      <c r="A264" s="81" t="s">
        <v>216</v>
      </c>
      <c r="B264" s="38"/>
      <c r="C264" s="53" t="s">
        <v>92</v>
      </c>
      <c r="D264" s="39" t="s">
        <v>39</v>
      </c>
      <c r="E264" s="39" t="s">
        <v>44</v>
      </c>
      <c r="F264" s="42"/>
      <c r="G264" s="41">
        <f>G265</f>
        <v>481</v>
      </c>
      <c r="H264" s="92"/>
      <c r="I264" s="92"/>
    </row>
    <row r="265" spans="1:9" x14ac:dyDescent="0.2">
      <c r="A265" s="82" t="s">
        <v>78</v>
      </c>
      <c r="B265" s="38"/>
      <c r="C265" s="53" t="s">
        <v>92</v>
      </c>
      <c r="D265" s="39" t="s">
        <v>39</v>
      </c>
      <c r="E265" s="39" t="s">
        <v>44</v>
      </c>
      <c r="F265" s="42" t="s">
        <v>208</v>
      </c>
      <c r="G265" s="41">
        <v>481</v>
      </c>
      <c r="H265" s="92"/>
      <c r="I265" s="92"/>
    </row>
    <row r="266" spans="1:9" ht="15" x14ac:dyDescent="0.25">
      <c r="A266" s="77" t="s">
        <v>7</v>
      </c>
      <c r="B266" s="32">
        <v>911</v>
      </c>
      <c r="C266" s="63"/>
      <c r="D266" s="63" t="s">
        <v>45</v>
      </c>
      <c r="E266" s="63" t="s">
        <v>37</v>
      </c>
      <c r="F266" s="54"/>
      <c r="G266" s="30">
        <f>G267+G287+G277</f>
        <v>6197</v>
      </c>
      <c r="H266" s="30">
        <f>H267+H287</f>
        <v>777.91199999999992</v>
      </c>
      <c r="I266" s="30">
        <f>I267+I287</f>
        <v>777.85199999999998</v>
      </c>
    </row>
    <row r="267" spans="1:9" x14ac:dyDescent="0.2">
      <c r="A267" s="79" t="s">
        <v>21</v>
      </c>
      <c r="B267" s="65"/>
      <c r="C267" s="39"/>
      <c r="D267" s="70" t="s">
        <v>45</v>
      </c>
      <c r="E267" s="70" t="s">
        <v>36</v>
      </c>
      <c r="F267" s="54"/>
      <c r="G267" s="41">
        <f t="shared" ref="G267:I269" si="28">G268</f>
        <v>395.5</v>
      </c>
      <c r="H267" s="41">
        <f t="shared" si="28"/>
        <v>233.35560000000001</v>
      </c>
      <c r="I267" s="41">
        <f t="shared" si="28"/>
        <v>233.35560000000001</v>
      </c>
    </row>
    <row r="268" spans="1:9" x14ac:dyDescent="0.2">
      <c r="A268" s="81" t="s">
        <v>61</v>
      </c>
      <c r="B268" s="65"/>
      <c r="C268" s="50" t="s">
        <v>89</v>
      </c>
      <c r="D268" s="39" t="s">
        <v>45</v>
      </c>
      <c r="E268" s="39" t="s">
        <v>36</v>
      </c>
      <c r="F268" s="39"/>
      <c r="G268" s="41">
        <f t="shared" si="28"/>
        <v>395.5</v>
      </c>
      <c r="H268" s="41">
        <f t="shared" si="28"/>
        <v>233.35560000000001</v>
      </c>
      <c r="I268" s="41">
        <f t="shared" si="28"/>
        <v>233.35560000000001</v>
      </c>
    </row>
    <row r="269" spans="1:9" x14ac:dyDescent="0.2">
      <c r="A269" s="81" t="s">
        <v>164</v>
      </c>
      <c r="B269" s="65"/>
      <c r="C269" s="71" t="s">
        <v>90</v>
      </c>
      <c r="D269" s="39" t="s">
        <v>45</v>
      </c>
      <c r="E269" s="39" t="s">
        <v>36</v>
      </c>
      <c r="F269" s="39"/>
      <c r="G269" s="41">
        <f t="shared" si="28"/>
        <v>395.5</v>
      </c>
      <c r="H269" s="41">
        <f t="shared" si="28"/>
        <v>233.35560000000001</v>
      </c>
      <c r="I269" s="41">
        <f t="shared" si="28"/>
        <v>233.35560000000001</v>
      </c>
    </row>
    <row r="270" spans="1:9" x14ac:dyDescent="0.2">
      <c r="A270" s="81" t="s">
        <v>164</v>
      </c>
      <c r="B270" s="65"/>
      <c r="C270" s="71" t="s">
        <v>106</v>
      </c>
      <c r="D270" s="39" t="s">
        <v>45</v>
      </c>
      <c r="E270" s="39" t="s">
        <v>36</v>
      </c>
      <c r="F270" s="39"/>
      <c r="G270" s="41">
        <f>G271+G273+G275</f>
        <v>395.5</v>
      </c>
      <c r="H270" s="41">
        <f>H271+H273</f>
        <v>233.35560000000001</v>
      </c>
      <c r="I270" s="41">
        <f>I271+I273</f>
        <v>233.35560000000001</v>
      </c>
    </row>
    <row r="271" spans="1:9" hidden="1" x14ac:dyDescent="0.2">
      <c r="A271" s="81" t="s">
        <v>174</v>
      </c>
      <c r="B271" s="65"/>
      <c r="C271" s="69" t="s">
        <v>171</v>
      </c>
      <c r="D271" s="39" t="s">
        <v>45</v>
      </c>
      <c r="E271" s="39" t="s">
        <v>36</v>
      </c>
      <c r="F271" s="39"/>
      <c r="G271" s="41">
        <f>G272</f>
        <v>0</v>
      </c>
      <c r="H271" s="41">
        <f>H272</f>
        <v>0</v>
      </c>
      <c r="I271" s="41">
        <f>I272</f>
        <v>0</v>
      </c>
    </row>
    <row r="272" spans="1:9" ht="25.5" hidden="1" x14ac:dyDescent="0.2">
      <c r="A272" s="79" t="s">
        <v>79</v>
      </c>
      <c r="B272" s="65"/>
      <c r="C272" s="69" t="s">
        <v>171</v>
      </c>
      <c r="D272" s="39" t="s">
        <v>45</v>
      </c>
      <c r="E272" s="39" t="s">
        <v>36</v>
      </c>
      <c r="F272" s="43" t="s">
        <v>80</v>
      </c>
      <c r="G272" s="41"/>
      <c r="H272" s="41"/>
      <c r="I272" s="41"/>
    </row>
    <row r="273" spans="1:9" x14ac:dyDescent="0.2">
      <c r="A273" s="81" t="s">
        <v>226</v>
      </c>
      <c r="B273" s="65"/>
      <c r="C273" s="50" t="s">
        <v>108</v>
      </c>
      <c r="D273" s="39" t="s">
        <v>45</v>
      </c>
      <c r="E273" s="39" t="s">
        <v>36</v>
      </c>
      <c r="F273" s="43"/>
      <c r="G273" s="41">
        <f>G274</f>
        <v>320.3</v>
      </c>
      <c r="H273" s="41">
        <f>H274</f>
        <v>233.35560000000001</v>
      </c>
      <c r="I273" s="41">
        <f>I274</f>
        <v>233.35560000000001</v>
      </c>
    </row>
    <row r="274" spans="1:9" ht="27" customHeight="1" x14ac:dyDescent="0.2">
      <c r="A274" s="79" t="s">
        <v>79</v>
      </c>
      <c r="B274" s="40"/>
      <c r="C274" s="54" t="s">
        <v>108</v>
      </c>
      <c r="D274" s="39" t="s">
        <v>45</v>
      </c>
      <c r="E274" s="39" t="s">
        <v>36</v>
      </c>
      <c r="F274" s="43" t="s">
        <v>80</v>
      </c>
      <c r="G274" s="41">
        <f>'6'!G169</f>
        <v>320.3</v>
      </c>
      <c r="H274" s="41">
        <f>'6'!H169</f>
        <v>233.35560000000001</v>
      </c>
      <c r="I274" s="41">
        <f>'6'!I169</f>
        <v>233.35560000000001</v>
      </c>
    </row>
    <row r="275" spans="1:9" ht="14.25" customHeight="1" x14ac:dyDescent="0.2">
      <c r="A275" s="79" t="s">
        <v>322</v>
      </c>
      <c r="B275" s="40"/>
      <c r="C275" s="54" t="s">
        <v>321</v>
      </c>
      <c r="D275" s="39" t="s">
        <v>45</v>
      </c>
      <c r="E275" s="39" t="s">
        <v>36</v>
      </c>
      <c r="F275" s="43"/>
      <c r="G275" s="41">
        <f>G276</f>
        <v>75.2</v>
      </c>
      <c r="H275" s="41"/>
      <c r="I275" s="41"/>
    </row>
    <row r="276" spans="1:9" ht="14.25" customHeight="1" x14ac:dyDescent="0.2">
      <c r="A276" s="82" t="s">
        <v>78</v>
      </c>
      <c r="B276" s="40"/>
      <c r="C276" s="54" t="s">
        <v>321</v>
      </c>
      <c r="D276" s="39" t="s">
        <v>45</v>
      </c>
      <c r="E276" s="39" t="s">
        <v>36</v>
      </c>
      <c r="F276" s="43" t="s">
        <v>80</v>
      </c>
      <c r="G276" s="41">
        <f>'6'!G171</f>
        <v>75.2</v>
      </c>
      <c r="H276" s="41"/>
      <c r="I276" s="41"/>
    </row>
    <row r="277" spans="1:9" ht="14.25" customHeight="1" x14ac:dyDescent="0.2">
      <c r="A277" s="77" t="s">
        <v>8</v>
      </c>
      <c r="B277" s="40"/>
      <c r="C277" s="54"/>
      <c r="D277" s="42" t="s">
        <v>45</v>
      </c>
      <c r="E277" s="42" t="s">
        <v>42</v>
      </c>
      <c r="F277" s="43"/>
      <c r="G277" s="41">
        <f>G278</f>
        <v>814.1</v>
      </c>
      <c r="H277" s="41"/>
      <c r="I277" s="41"/>
    </row>
    <row r="278" spans="1:9" ht="14.25" customHeight="1" x14ac:dyDescent="0.2">
      <c r="A278" s="81" t="s">
        <v>61</v>
      </c>
      <c r="B278" s="65"/>
      <c r="C278" s="50" t="s">
        <v>89</v>
      </c>
      <c r="D278" s="42" t="s">
        <v>45</v>
      </c>
      <c r="E278" s="42" t="s">
        <v>42</v>
      </c>
      <c r="F278" s="43"/>
      <c r="G278" s="41">
        <f>G279</f>
        <v>814.1</v>
      </c>
      <c r="H278" s="41"/>
      <c r="I278" s="41"/>
    </row>
    <row r="279" spans="1:9" ht="14.25" customHeight="1" x14ac:dyDescent="0.2">
      <c r="A279" s="81" t="s">
        <v>164</v>
      </c>
      <c r="B279" s="65"/>
      <c r="C279" s="71" t="s">
        <v>90</v>
      </c>
      <c r="D279" s="42" t="s">
        <v>45</v>
      </c>
      <c r="E279" s="42" t="s">
        <v>42</v>
      </c>
      <c r="F279" s="43"/>
      <c r="G279" s="41">
        <f>G280</f>
        <v>814.1</v>
      </c>
      <c r="H279" s="41"/>
      <c r="I279" s="41"/>
    </row>
    <row r="280" spans="1:9" ht="14.25" customHeight="1" x14ac:dyDescent="0.2">
      <c r="A280" s="81" t="s">
        <v>164</v>
      </c>
      <c r="B280" s="65"/>
      <c r="C280" s="71" t="s">
        <v>106</v>
      </c>
      <c r="D280" s="42" t="s">
        <v>45</v>
      </c>
      <c r="E280" s="42" t="s">
        <v>42</v>
      </c>
      <c r="F280" s="43"/>
      <c r="G280" s="41">
        <f>G281+G283</f>
        <v>814.1</v>
      </c>
      <c r="H280" s="41"/>
      <c r="I280" s="41"/>
    </row>
    <row r="281" spans="1:9" ht="27.75" customHeight="1" x14ac:dyDescent="0.2">
      <c r="A281" s="81" t="s">
        <v>319</v>
      </c>
      <c r="B281" s="40"/>
      <c r="C281" s="69" t="s">
        <v>318</v>
      </c>
      <c r="D281" s="42" t="s">
        <v>45</v>
      </c>
      <c r="E281" s="42" t="s">
        <v>42</v>
      </c>
      <c r="F281" s="43"/>
      <c r="G281" s="41">
        <f>G282</f>
        <v>695.6</v>
      </c>
      <c r="H281" s="41"/>
      <c r="I281" s="41"/>
    </row>
    <row r="282" spans="1:9" ht="27" customHeight="1" x14ac:dyDescent="0.2">
      <c r="A282" s="79" t="s">
        <v>79</v>
      </c>
      <c r="B282" s="40"/>
      <c r="C282" s="69" t="s">
        <v>318</v>
      </c>
      <c r="D282" s="42" t="s">
        <v>45</v>
      </c>
      <c r="E282" s="42" t="s">
        <v>42</v>
      </c>
      <c r="F282" s="43" t="s">
        <v>80</v>
      </c>
      <c r="G282" s="41">
        <f>'6'!G199</f>
        <v>695.6</v>
      </c>
      <c r="H282" s="41"/>
      <c r="I282" s="41"/>
    </row>
    <row r="283" spans="1:9" ht="14.25" customHeight="1" x14ac:dyDescent="0.2">
      <c r="A283" s="79" t="s">
        <v>322</v>
      </c>
      <c r="B283" s="40"/>
      <c r="C283" s="54" t="s">
        <v>321</v>
      </c>
      <c r="D283" s="42" t="s">
        <v>45</v>
      </c>
      <c r="E283" s="42" t="s">
        <v>42</v>
      </c>
      <c r="F283" s="42"/>
      <c r="G283" s="41">
        <f>G284+G285+G286</f>
        <v>118.5</v>
      </c>
      <c r="H283" s="41"/>
      <c r="I283" s="41"/>
    </row>
    <row r="284" spans="1:9" ht="14.25" customHeight="1" x14ac:dyDescent="0.2">
      <c r="A284" s="82" t="s">
        <v>78</v>
      </c>
      <c r="B284" s="40"/>
      <c r="C284" s="54" t="s">
        <v>321</v>
      </c>
      <c r="D284" s="42" t="s">
        <v>45</v>
      </c>
      <c r="E284" s="42" t="s">
        <v>42</v>
      </c>
      <c r="F284" s="42" t="s">
        <v>208</v>
      </c>
      <c r="G284" s="41">
        <f>80.9+6</f>
        <v>86.9</v>
      </c>
      <c r="H284" s="41"/>
      <c r="I284" s="41"/>
    </row>
    <row r="285" spans="1:9" ht="14.25" customHeight="1" x14ac:dyDescent="0.2">
      <c r="A285" s="79" t="s">
        <v>79</v>
      </c>
      <c r="B285" s="40"/>
      <c r="C285" s="54" t="s">
        <v>321</v>
      </c>
      <c r="D285" s="42" t="s">
        <v>45</v>
      </c>
      <c r="E285" s="42" t="s">
        <v>42</v>
      </c>
      <c r="F285" s="43" t="s">
        <v>80</v>
      </c>
      <c r="G285" s="41">
        <v>1</v>
      </c>
      <c r="H285" s="41"/>
      <c r="I285" s="41"/>
    </row>
    <row r="286" spans="1:9" ht="14.25" customHeight="1" x14ac:dyDescent="0.2">
      <c r="A286" s="82" t="s">
        <v>325</v>
      </c>
      <c r="B286" s="40"/>
      <c r="C286" s="54" t="s">
        <v>321</v>
      </c>
      <c r="D286" s="42" t="s">
        <v>45</v>
      </c>
      <c r="E286" s="42" t="s">
        <v>42</v>
      </c>
      <c r="F286" s="42" t="s">
        <v>324</v>
      </c>
      <c r="G286" s="41">
        <v>30.6</v>
      </c>
      <c r="H286" s="41"/>
      <c r="I286" s="41"/>
    </row>
    <row r="287" spans="1:9" ht="15" x14ac:dyDescent="0.25">
      <c r="A287" s="77" t="s">
        <v>22</v>
      </c>
      <c r="B287" s="32">
        <v>911</v>
      </c>
      <c r="C287" s="39"/>
      <c r="D287" s="70" t="s">
        <v>45</v>
      </c>
      <c r="E287" s="70" t="s">
        <v>38</v>
      </c>
      <c r="F287" s="54"/>
      <c r="G287" s="30">
        <f t="shared" ref="G287:I290" si="29">G288</f>
        <v>4987.3999999999996</v>
      </c>
      <c r="H287" s="30">
        <f t="shared" si="29"/>
        <v>544.55639999999994</v>
      </c>
      <c r="I287" s="30">
        <f t="shared" si="29"/>
        <v>544.49639999999999</v>
      </c>
    </row>
    <row r="288" spans="1:9" x14ac:dyDescent="0.2">
      <c r="A288" s="81" t="s">
        <v>61</v>
      </c>
      <c r="B288" s="40"/>
      <c r="C288" s="50" t="s">
        <v>89</v>
      </c>
      <c r="D288" s="39" t="s">
        <v>45</v>
      </c>
      <c r="E288" s="42" t="s">
        <v>38</v>
      </c>
      <c r="F288" s="39"/>
      <c r="G288" s="41">
        <f t="shared" si="29"/>
        <v>4987.3999999999996</v>
      </c>
      <c r="H288" s="41">
        <f t="shared" si="29"/>
        <v>544.55639999999994</v>
      </c>
      <c r="I288" s="41">
        <f t="shared" si="29"/>
        <v>544.49639999999999</v>
      </c>
    </row>
    <row r="289" spans="1:9" x14ac:dyDescent="0.2">
      <c r="A289" s="81" t="s">
        <v>164</v>
      </c>
      <c r="B289" s="40"/>
      <c r="C289" s="71" t="s">
        <v>90</v>
      </c>
      <c r="D289" s="39" t="s">
        <v>45</v>
      </c>
      <c r="E289" s="42" t="s">
        <v>38</v>
      </c>
      <c r="F289" s="39"/>
      <c r="G289" s="41">
        <f t="shared" si="29"/>
        <v>4987.3999999999996</v>
      </c>
      <c r="H289" s="41">
        <f t="shared" si="29"/>
        <v>544.55639999999994</v>
      </c>
      <c r="I289" s="41">
        <f t="shared" si="29"/>
        <v>544.49639999999999</v>
      </c>
    </row>
    <row r="290" spans="1:9" x14ac:dyDescent="0.2">
      <c r="A290" s="81" t="s">
        <v>164</v>
      </c>
      <c r="B290" s="40"/>
      <c r="C290" s="71" t="s">
        <v>106</v>
      </c>
      <c r="D290" s="39" t="s">
        <v>45</v>
      </c>
      <c r="E290" s="42" t="s">
        <v>38</v>
      </c>
      <c r="F290" s="39"/>
      <c r="G290" s="41">
        <f>G291</f>
        <v>4987.3999999999996</v>
      </c>
      <c r="H290" s="41">
        <f t="shared" si="29"/>
        <v>544.55639999999994</v>
      </c>
      <c r="I290" s="41">
        <f t="shared" si="29"/>
        <v>544.49639999999999</v>
      </c>
    </row>
    <row r="291" spans="1:9" x14ac:dyDescent="0.2">
      <c r="A291" s="79" t="s">
        <v>71</v>
      </c>
      <c r="B291" s="40"/>
      <c r="C291" s="71" t="s">
        <v>263</v>
      </c>
      <c r="D291" s="39" t="s">
        <v>45</v>
      </c>
      <c r="E291" s="42" t="s">
        <v>38</v>
      </c>
      <c r="F291" s="39"/>
      <c r="G291" s="41">
        <f>G292</f>
        <v>4987.3999999999996</v>
      </c>
      <c r="H291" s="41">
        <f>H292</f>
        <v>544.55639999999994</v>
      </c>
      <c r="I291" s="41">
        <f>I292</f>
        <v>544.49639999999999</v>
      </c>
    </row>
    <row r="292" spans="1:9" ht="25.5" x14ac:dyDescent="0.2">
      <c r="A292" s="79" t="s">
        <v>79</v>
      </c>
      <c r="B292" s="40"/>
      <c r="C292" s="69" t="s">
        <v>263</v>
      </c>
      <c r="D292" s="39" t="s">
        <v>45</v>
      </c>
      <c r="E292" s="42" t="s">
        <v>38</v>
      </c>
      <c r="F292" s="43" t="s">
        <v>80</v>
      </c>
      <c r="G292" s="41">
        <f>'6'!G225</f>
        <v>4987.3999999999996</v>
      </c>
      <c r="H292" s="41">
        <f>'6'!H225</f>
        <v>544.55639999999994</v>
      </c>
      <c r="I292" s="41">
        <f>'6'!I225</f>
        <v>544.49639999999999</v>
      </c>
    </row>
    <row r="293" spans="1:9" x14ac:dyDescent="0.2">
      <c r="A293" s="77" t="s">
        <v>14</v>
      </c>
      <c r="B293" s="40"/>
      <c r="C293" s="69"/>
      <c r="D293" s="63" t="s">
        <v>46</v>
      </c>
      <c r="E293" s="63" t="s">
        <v>37</v>
      </c>
      <c r="F293" s="43"/>
      <c r="G293" s="41">
        <f t="shared" ref="G293:G298" si="30">G294</f>
        <v>170.8</v>
      </c>
      <c r="H293" s="41">
        <f t="shared" ref="H293:H298" si="31">H294</f>
        <v>0</v>
      </c>
      <c r="I293" s="41">
        <f t="shared" ref="I293:I298" si="32">I294</f>
        <v>0</v>
      </c>
    </row>
    <row r="294" spans="1:9" ht="25.5" x14ac:dyDescent="0.2">
      <c r="A294" s="81" t="s">
        <v>121</v>
      </c>
      <c r="B294" s="40"/>
      <c r="C294" s="69"/>
      <c r="D294" s="39" t="s">
        <v>46</v>
      </c>
      <c r="E294" s="73" t="s">
        <v>39</v>
      </c>
      <c r="F294" s="43"/>
      <c r="G294" s="41">
        <f t="shared" si="30"/>
        <v>170.8</v>
      </c>
      <c r="H294" s="41">
        <f t="shared" si="31"/>
        <v>0</v>
      </c>
      <c r="I294" s="41">
        <f t="shared" si="32"/>
        <v>0</v>
      </c>
    </row>
    <row r="295" spans="1:9" x14ac:dyDescent="0.2">
      <c r="A295" s="81" t="s">
        <v>61</v>
      </c>
      <c r="B295" s="44"/>
      <c r="C295" s="50" t="s">
        <v>89</v>
      </c>
      <c r="D295" s="39" t="s">
        <v>46</v>
      </c>
      <c r="E295" s="73" t="s">
        <v>39</v>
      </c>
      <c r="F295" s="43"/>
      <c r="G295" s="41">
        <f t="shared" si="30"/>
        <v>170.8</v>
      </c>
      <c r="H295" s="41">
        <f t="shared" si="31"/>
        <v>0</v>
      </c>
      <c r="I295" s="41">
        <f t="shared" si="32"/>
        <v>0</v>
      </c>
    </row>
    <row r="296" spans="1:9" x14ac:dyDescent="0.2">
      <c r="A296" s="81" t="s">
        <v>164</v>
      </c>
      <c r="B296" s="44"/>
      <c r="C296" s="50" t="s">
        <v>90</v>
      </c>
      <c r="D296" s="39" t="s">
        <v>46</v>
      </c>
      <c r="E296" s="73" t="s">
        <v>39</v>
      </c>
      <c r="F296" s="43"/>
      <c r="G296" s="41">
        <f t="shared" si="30"/>
        <v>170.8</v>
      </c>
      <c r="H296" s="41">
        <f t="shared" si="31"/>
        <v>0</v>
      </c>
      <c r="I296" s="41">
        <f t="shared" si="32"/>
        <v>0</v>
      </c>
    </row>
    <row r="297" spans="1:9" x14ac:dyDescent="0.2">
      <c r="A297" s="81" t="s">
        <v>164</v>
      </c>
      <c r="B297" s="44"/>
      <c r="C297" s="54" t="s">
        <v>106</v>
      </c>
      <c r="D297" s="39" t="s">
        <v>46</v>
      </c>
      <c r="E297" s="73" t="s">
        <v>39</v>
      </c>
      <c r="F297" s="43"/>
      <c r="G297" s="41">
        <f t="shared" si="30"/>
        <v>170.8</v>
      </c>
      <c r="H297" s="41">
        <f t="shared" si="31"/>
        <v>0</v>
      </c>
      <c r="I297" s="41">
        <f t="shared" si="32"/>
        <v>0</v>
      </c>
    </row>
    <row r="298" spans="1:9" ht="14.25" customHeight="1" x14ac:dyDescent="0.2">
      <c r="A298" s="81" t="s">
        <v>75</v>
      </c>
      <c r="B298" s="40"/>
      <c r="C298" s="54" t="s">
        <v>212</v>
      </c>
      <c r="D298" s="39" t="s">
        <v>46</v>
      </c>
      <c r="E298" s="73" t="s">
        <v>39</v>
      </c>
      <c r="F298" s="39"/>
      <c r="G298" s="41">
        <f t="shared" si="30"/>
        <v>170.8</v>
      </c>
      <c r="H298" s="41">
        <f t="shared" si="31"/>
        <v>0</v>
      </c>
      <c r="I298" s="41">
        <f t="shared" si="32"/>
        <v>0</v>
      </c>
    </row>
    <row r="299" spans="1:9" x14ac:dyDescent="0.2">
      <c r="A299" s="82" t="s">
        <v>78</v>
      </c>
      <c r="B299" s="40"/>
      <c r="C299" s="54" t="s">
        <v>212</v>
      </c>
      <c r="D299" s="39" t="s">
        <v>46</v>
      </c>
      <c r="E299" s="73" t="s">
        <v>39</v>
      </c>
      <c r="F299" s="45">
        <v>850</v>
      </c>
      <c r="G299" s="41">
        <v>170.8</v>
      </c>
      <c r="H299" s="41"/>
      <c r="I299" s="41"/>
    </row>
    <row r="300" spans="1:9" hidden="1" x14ac:dyDescent="0.2">
      <c r="A300" s="79"/>
      <c r="B300" s="40"/>
      <c r="C300" s="69"/>
      <c r="D300" s="39"/>
      <c r="E300" s="42"/>
      <c r="F300" s="43"/>
      <c r="G300" s="41"/>
      <c r="H300" s="41"/>
      <c r="I300" s="41"/>
    </row>
    <row r="301" spans="1:9" hidden="1" x14ac:dyDescent="0.2">
      <c r="A301" s="79"/>
      <c r="B301" s="40"/>
      <c r="C301" s="69"/>
      <c r="D301" s="39"/>
      <c r="E301" s="42"/>
      <c r="F301" s="43"/>
      <c r="G301" s="41"/>
      <c r="H301" s="41"/>
      <c r="I301" s="41"/>
    </row>
    <row r="302" spans="1:9" hidden="1" x14ac:dyDescent="0.2">
      <c r="A302" s="79"/>
      <c r="B302" s="40"/>
      <c r="C302" s="69"/>
      <c r="D302" s="39"/>
      <c r="E302" s="42"/>
      <c r="F302" s="43"/>
      <c r="G302" s="41"/>
      <c r="H302" s="41"/>
      <c r="I302" s="41"/>
    </row>
    <row r="303" spans="1:9" hidden="1" x14ac:dyDescent="0.2">
      <c r="A303" s="79"/>
      <c r="B303" s="40"/>
      <c r="C303" s="69"/>
      <c r="D303" s="39"/>
      <c r="E303" s="42"/>
      <c r="F303" s="43"/>
      <c r="G303" s="41"/>
      <c r="H303" s="41"/>
      <c r="I303" s="41"/>
    </row>
    <row r="304" spans="1:9" hidden="1" x14ac:dyDescent="0.2">
      <c r="A304" s="79"/>
      <c r="B304" s="40"/>
      <c r="C304" s="69"/>
      <c r="D304" s="39"/>
      <c r="E304" s="42"/>
      <c r="F304" s="43"/>
      <c r="G304" s="41"/>
      <c r="H304" s="41"/>
      <c r="I304" s="41"/>
    </row>
    <row r="305" spans="1:10" x14ac:dyDescent="0.2">
      <c r="A305" s="79"/>
      <c r="B305" s="40"/>
      <c r="C305" s="69"/>
      <c r="D305" s="39"/>
      <c r="E305" s="42"/>
      <c r="F305" s="43"/>
      <c r="G305" s="41"/>
      <c r="H305" s="41"/>
      <c r="I305" s="41"/>
    </row>
    <row r="306" spans="1:10" ht="15" x14ac:dyDescent="0.25">
      <c r="A306" s="83" t="s">
        <v>28</v>
      </c>
      <c r="B306" s="32">
        <v>911</v>
      </c>
      <c r="C306" s="63"/>
      <c r="D306" s="63" t="s">
        <v>47</v>
      </c>
      <c r="E306" s="63" t="s">
        <v>37</v>
      </c>
      <c r="F306" s="63"/>
      <c r="G306" s="30">
        <f t="shared" ref="G306:G311" si="33">G307</f>
        <v>1282.548</v>
      </c>
      <c r="H306" s="30">
        <f t="shared" ref="H306:H311" si="34">H307</f>
        <v>1282.548</v>
      </c>
      <c r="I306" s="30">
        <f t="shared" ref="I306:I311" si="35">I307</f>
        <v>1282.548</v>
      </c>
    </row>
    <row r="307" spans="1:10" x14ac:dyDescent="0.2">
      <c r="A307" s="79" t="s">
        <v>25</v>
      </c>
      <c r="B307" s="65"/>
      <c r="C307" s="39"/>
      <c r="D307" s="39" t="s">
        <v>47</v>
      </c>
      <c r="E307" s="39" t="s">
        <v>36</v>
      </c>
      <c r="F307" s="39"/>
      <c r="G307" s="41">
        <f t="shared" si="33"/>
        <v>1282.548</v>
      </c>
      <c r="H307" s="41">
        <f t="shared" si="34"/>
        <v>1282.548</v>
      </c>
      <c r="I307" s="41">
        <f t="shared" si="35"/>
        <v>1282.548</v>
      </c>
    </row>
    <row r="308" spans="1:10" x14ac:dyDescent="0.2">
      <c r="A308" s="81" t="s">
        <v>61</v>
      </c>
      <c r="B308" s="44"/>
      <c r="C308" s="50" t="s">
        <v>89</v>
      </c>
      <c r="D308" s="39" t="s">
        <v>47</v>
      </c>
      <c r="E308" s="39" t="s">
        <v>36</v>
      </c>
      <c r="F308" s="39"/>
      <c r="G308" s="41">
        <f t="shared" si="33"/>
        <v>1282.548</v>
      </c>
      <c r="H308" s="41">
        <f t="shared" si="34"/>
        <v>1282.548</v>
      </c>
      <c r="I308" s="41">
        <f t="shared" si="35"/>
        <v>1282.548</v>
      </c>
    </row>
    <row r="309" spans="1:10" x14ac:dyDescent="0.2">
      <c r="A309" s="81" t="s">
        <v>164</v>
      </c>
      <c r="B309" s="44"/>
      <c r="C309" s="50" t="s">
        <v>90</v>
      </c>
      <c r="D309" s="39" t="s">
        <v>47</v>
      </c>
      <c r="E309" s="39" t="s">
        <v>36</v>
      </c>
      <c r="F309" s="39"/>
      <c r="G309" s="41">
        <f t="shared" si="33"/>
        <v>1282.548</v>
      </c>
      <c r="H309" s="41">
        <f t="shared" si="34"/>
        <v>1282.548</v>
      </c>
      <c r="I309" s="41">
        <f t="shared" si="35"/>
        <v>1282.548</v>
      </c>
    </row>
    <row r="310" spans="1:10" x14ac:dyDescent="0.2">
      <c r="A310" s="81" t="s">
        <v>164</v>
      </c>
      <c r="B310" s="44"/>
      <c r="C310" s="54" t="s">
        <v>106</v>
      </c>
      <c r="D310" s="39" t="s">
        <v>47</v>
      </c>
      <c r="E310" s="39" t="s">
        <v>36</v>
      </c>
      <c r="F310" s="39"/>
      <c r="G310" s="41">
        <f t="shared" si="33"/>
        <v>1282.548</v>
      </c>
      <c r="H310" s="41">
        <f t="shared" si="34"/>
        <v>1282.548</v>
      </c>
      <c r="I310" s="41">
        <f t="shared" si="35"/>
        <v>1282.548</v>
      </c>
    </row>
    <row r="311" spans="1:10" x14ac:dyDescent="0.2">
      <c r="A311" s="79" t="s">
        <v>29</v>
      </c>
      <c r="B311" s="44"/>
      <c r="C311" s="54" t="s">
        <v>131</v>
      </c>
      <c r="D311" s="39" t="s">
        <v>47</v>
      </c>
      <c r="E311" s="39" t="s">
        <v>36</v>
      </c>
      <c r="F311" s="39"/>
      <c r="G311" s="41">
        <f t="shared" si="33"/>
        <v>1282.548</v>
      </c>
      <c r="H311" s="41">
        <f t="shared" si="34"/>
        <v>1282.548</v>
      </c>
      <c r="I311" s="41">
        <f t="shared" si="35"/>
        <v>1282.548</v>
      </c>
    </row>
    <row r="312" spans="1:10" ht="25.5" x14ac:dyDescent="0.2">
      <c r="A312" s="79" t="s">
        <v>266</v>
      </c>
      <c r="B312" s="65"/>
      <c r="C312" s="54" t="s">
        <v>131</v>
      </c>
      <c r="D312" s="39" t="s">
        <v>47</v>
      </c>
      <c r="E312" s="39" t="s">
        <v>36</v>
      </c>
      <c r="F312" s="42" t="s">
        <v>265</v>
      </c>
      <c r="G312" s="41">
        <f>'6'!G290</f>
        <v>1282.548</v>
      </c>
      <c r="H312" s="41">
        <f>'6'!H290</f>
        <v>1282.548</v>
      </c>
      <c r="I312" s="41">
        <f>'6'!I290</f>
        <v>1282.548</v>
      </c>
    </row>
    <row r="313" spans="1:10" hidden="1" x14ac:dyDescent="0.2">
      <c r="A313" s="77" t="s">
        <v>9</v>
      </c>
      <c r="D313" s="63" t="s">
        <v>47</v>
      </c>
      <c r="E313" s="63" t="s">
        <v>40</v>
      </c>
      <c r="F313" s="32"/>
      <c r="G313" s="64">
        <f>G314</f>
        <v>0</v>
      </c>
      <c r="H313" s="64"/>
      <c r="I313" s="64"/>
    </row>
    <row r="314" spans="1:10" hidden="1" x14ac:dyDescent="0.2">
      <c r="A314" s="79" t="s">
        <v>268</v>
      </c>
      <c r="C314" s="50" t="s">
        <v>89</v>
      </c>
      <c r="D314" s="74" t="s">
        <v>40</v>
      </c>
      <c r="E314" s="42" t="s">
        <v>36</v>
      </c>
      <c r="F314" s="32"/>
      <c r="G314" s="72">
        <f>G315</f>
        <v>0</v>
      </c>
      <c r="H314" s="64"/>
      <c r="I314" s="64"/>
    </row>
    <row r="315" spans="1:10" hidden="1" x14ac:dyDescent="0.2">
      <c r="A315" s="81" t="s">
        <v>61</v>
      </c>
      <c r="C315" s="50" t="s">
        <v>90</v>
      </c>
      <c r="D315" s="74" t="s">
        <v>40</v>
      </c>
      <c r="E315" s="42" t="s">
        <v>36</v>
      </c>
      <c r="F315" s="32"/>
      <c r="G315" s="72">
        <f>G316</f>
        <v>0</v>
      </c>
      <c r="H315" s="64"/>
      <c r="I315" s="64"/>
    </row>
    <row r="316" spans="1:10" hidden="1" x14ac:dyDescent="0.2">
      <c r="A316" s="81" t="s">
        <v>164</v>
      </c>
      <c r="C316" s="54" t="s">
        <v>106</v>
      </c>
      <c r="D316" s="74" t="s">
        <v>40</v>
      </c>
      <c r="E316" s="42" t="s">
        <v>36</v>
      </c>
      <c r="F316" s="32"/>
      <c r="G316" s="72">
        <f>G317</f>
        <v>0</v>
      </c>
      <c r="H316" s="64"/>
      <c r="I316" s="64"/>
    </row>
    <row r="317" spans="1:10" hidden="1" x14ac:dyDescent="0.2">
      <c r="A317" s="81" t="s">
        <v>164</v>
      </c>
      <c r="C317" s="54" t="s">
        <v>269</v>
      </c>
      <c r="D317" s="74" t="s">
        <v>40</v>
      </c>
      <c r="E317" s="42" t="s">
        <v>36</v>
      </c>
      <c r="F317" s="32"/>
      <c r="G317" s="72">
        <f>G318</f>
        <v>0</v>
      </c>
      <c r="H317" s="64"/>
      <c r="I317" s="64"/>
    </row>
    <row r="318" spans="1:10" ht="25.5" hidden="1" x14ac:dyDescent="0.2">
      <c r="A318" s="79" t="s">
        <v>270</v>
      </c>
      <c r="C318" s="54" t="s">
        <v>269</v>
      </c>
      <c r="D318" s="74" t="s">
        <v>40</v>
      </c>
      <c r="E318" s="74" t="s">
        <v>45</v>
      </c>
      <c r="F318" s="39" t="s">
        <v>80</v>
      </c>
      <c r="G318" s="72"/>
      <c r="H318" s="64"/>
      <c r="I318" s="64"/>
    </row>
    <row r="319" spans="1:10" x14ac:dyDescent="0.2">
      <c r="A319" s="76"/>
      <c r="H319" s="1"/>
      <c r="J319" s="31"/>
    </row>
    <row r="320" spans="1:10" x14ac:dyDescent="0.2">
      <c r="A320" s="76"/>
      <c r="H320" s="1"/>
      <c r="J320" s="31"/>
    </row>
    <row r="321" spans="1:10" x14ac:dyDescent="0.2">
      <c r="A321" s="76"/>
      <c r="H321" s="1"/>
      <c r="J321" s="31"/>
    </row>
    <row r="322" spans="1:10" x14ac:dyDescent="0.2">
      <c r="A322" s="76"/>
      <c r="H322" s="1"/>
      <c r="J322" s="31"/>
    </row>
    <row r="323" spans="1:10" x14ac:dyDescent="0.2">
      <c r="H323" s="1"/>
      <c r="J323" s="31"/>
    </row>
    <row r="324" spans="1:10" x14ac:dyDescent="0.2">
      <c r="H324" s="1"/>
      <c r="J324" s="31"/>
    </row>
    <row r="325" spans="1:10" x14ac:dyDescent="0.2">
      <c r="H325" s="1"/>
      <c r="J325" s="31"/>
    </row>
    <row r="326" spans="1:10" x14ac:dyDescent="0.2">
      <c r="A326" s="76"/>
    </row>
    <row r="327" spans="1:10" x14ac:dyDescent="0.2">
      <c r="A327" s="76"/>
    </row>
    <row r="328" spans="1:10" x14ac:dyDescent="0.2">
      <c r="A328" s="76"/>
    </row>
    <row r="329" spans="1:10" x14ac:dyDescent="0.2">
      <c r="A329" s="76"/>
    </row>
    <row r="330" spans="1:10" x14ac:dyDescent="0.2">
      <c r="A330" s="76"/>
    </row>
    <row r="331" spans="1:10" x14ac:dyDescent="0.2">
      <c r="A331" s="76"/>
    </row>
    <row r="332" spans="1:10" x14ac:dyDescent="0.2">
      <c r="A332" s="76"/>
    </row>
    <row r="333" spans="1:10" x14ac:dyDescent="0.2">
      <c r="A333" s="76"/>
    </row>
    <row r="334" spans="1:10" x14ac:dyDescent="0.2">
      <c r="A334" s="76"/>
    </row>
    <row r="335" spans="1:10" x14ac:dyDescent="0.2">
      <c r="A335" s="76"/>
    </row>
    <row r="336" spans="1:10" x14ac:dyDescent="0.2">
      <c r="A336" s="76"/>
    </row>
    <row r="337" spans="1:1" x14ac:dyDescent="0.2">
      <c r="A337" s="76"/>
    </row>
    <row r="338" spans="1:1" x14ac:dyDescent="0.2">
      <c r="A338" s="76"/>
    </row>
    <row r="339" spans="1:1" x14ac:dyDescent="0.2">
      <c r="A339" s="76"/>
    </row>
    <row r="340" spans="1:1" x14ac:dyDescent="0.2">
      <c r="A340" s="76"/>
    </row>
    <row r="341" spans="1:1" x14ac:dyDescent="0.2">
      <c r="A341" s="76"/>
    </row>
    <row r="342" spans="1:1" x14ac:dyDescent="0.2">
      <c r="A342" s="76"/>
    </row>
    <row r="343" spans="1:1" x14ac:dyDescent="0.2">
      <c r="A343" s="76"/>
    </row>
    <row r="344" spans="1:1" x14ac:dyDescent="0.2">
      <c r="A344" s="76"/>
    </row>
    <row r="345" spans="1:1" x14ac:dyDescent="0.2">
      <c r="A345" s="76"/>
    </row>
    <row r="346" spans="1:1" x14ac:dyDescent="0.2">
      <c r="A346" s="76"/>
    </row>
    <row r="347" spans="1:1" x14ac:dyDescent="0.2">
      <c r="A347" s="76"/>
    </row>
    <row r="348" spans="1:1" x14ac:dyDescent="0.2">
      <c r="A348" s="76"/>
    </row>
    <row r="349" spans="1:1" x14ac:dyDescent="0.2">
      <c r="A349" s="76"/>
    </row>
    <row r="350" spans="1:1" x14ac:dyDescent="0.2">
      <c r="A350" s="76"/>
    </row>
    <row r="351" spans="1:1" x14ac:dyDescent="0.2">
      <c r="A351" s="76"/>
    </row>
    <row r="352" spans="1:1" x14ac:dyDescent="0.2">
      <c r="A352" s="76"/>
    </row>
    <row r="353" spans="1:1" x14ac:dyDescent="0.2">
      <c r="A353" s="76"/>
    </row>
    <row r="354" spans="1:1" x14ac:dyDescent="0.2">
      <c r="A354" s="76"/>
    </row>
    <row r="355" spans="1:1" x14ac:dyDescent="0.2">
      <c r="A355" s="76"/>
    </row>
    <row r="356" spans="1:1" x14ac:dyDescent="0.2">
      <c r="A356" s="76"/>
    </row>
    <row r="357" spans="1:1" x14ac:dyDescent="0.2">
      <c r="A357" s="76"/>
    </row>
    <row r="358" spans="1:1" x14ac:dyDescent="0.2">
      <c r="A358" s="76"/>
    </row>
    <row r="359" spans="1:1" x14ac:dyDescent="0.2">
      <c r="A359" s="76"/>
    </row>
    <row r="360" spans="1:1" x14ac:dyDescent="0.2">
      <c r="A360" s="76"/>
    </row>
    <row r="361" spans="1:1" x14ac:dyDescent="0.2">
      <c r="A361" s="76"/>
    </row>
    <row r="362" spans="1:1" x14ac:dyDescent="0.2">
      <c r="A362" s="76"/>
    </row>
    <row r="363" spans="1:1" x14ac:dyDescent="0.2">
      <c r="A363" s="76"/>
    </row>
    <row r="364" spans="1:1" x14ac:dyDescent="0.2">
      <c r="A364" s="76"/>
    </row>
    <row r="365" spans="1:1" x14ac:dyDescent="0.2">
      <c r="A365" s="76"/>
    </row>
    <row r="366" spans="1:1" x14ac:dyDescent="0.2">
      <c r="A366" s="76"/>
    </row>
    <row r="367" spans="1:1" x14ac:dyDescent="0.2">
      <c r="A367" s="76"/>
    </row>
    <row r="368" spans="1:1" x14ac:dyDescent="0.2">
      <c r="A368" s="76"/>
    </row>
    <row r="369" spans="1:1" x14ac:dyDescent="0.2">
      <c r="A369" s="76"/>
    </row>
    <row r="370" spans="1:1" x14ac:dyDescent="0.2">
      <c r="A370" s="76"/>
    </row>
    <row r="371" spans="1:1" x14ac:dyDescent="0.2">
      <c r="A371" s="76"/>
    </row>
    <row r="372" spans="1:1" x14ac:dyDescent="0.2">
      <c r="A372" s="76"/>
    </row>
    <row r="373" spans="1:1" x14ac:dyDescent="0.2">
      <c r="A373" s="76"/>
    </row>
    <row r="374" spans="1:1" x14ac:dyDescent="0.2">
      <c r="A374" s="76"/>
    </row>
    <row r="375" spans="1:1" x14ac:dyDescent="0.2">
      <c r="A375" s="76"/>
    </row>
    <row r="376" spans="1:1" x14ac:dyDescent="0.2">
      <c r="A376" s="76"/>
    </row>
    <row r="377" spans="1:1" x14ac:dyDescent="0.2">
      <c r="A377" s="76"/>
    </row>
    <row r="378" spans="1:1" x14ac:dyDescent="0.2">
      <c r="A378" s="76"/>
    </row>
    <row r="379" spans="1:1" x14ac:dyDescent="0.2">
      <c r="A379" s="76"/>
    </row>
    <row r="380" spans="1:1" x14ac:dyDescent="0.2">
      <c r="A380" s="76"/>
    </row>
    <row r="381" spans="1:1" x14ac:dyDescent="0.2">
      <c r="A381" s="76"/>
    </row>
    <row r="382" spans="1:1" x14ac:dyDescent="0.2">
      <c r="A382" s="76"/>
    </row>
    <row r="383" spans="1:1" x14ac:dyDescent="0.2">
      <c r="A383" s="76"/>
    </row>
    <row r="384" spans="1:1" x14ac:dyDescent="0.2">
      <c r="A384" s="76"/>
    </row>
    <row r="385" spans="1:1" x14ac:dyDescent="0.2">
      <c r="A385" s="76"/>
    </row>
    <row r="386" spans="1:1" x14ac:dyDescent="0.2">
      <c r="A386" s="76"/>
    </row>
    <row r="387" spans="1:1" x14ac:dyDescent="0.2">
      <c r="A387" s="76"/>
    </row>
    <row r="388" spans="1:1" x14ac:dyDescent="0.2">
      <c r="A388" s="76"/>
    </row>
    <row r="389" spans="1:1" x14ac:dyDescent="0.2">
      <c r="A389" s="76"/>
    </row>
    <row r="390" spans="1:1" x14ac:dyDescent="0.2">
      <c r="A390" s="76"/>
    </row>
    <row r="391" spans="1:1" x14ac:dyDescent="0.2">
      <c r="A391" s="76"/>
    </row>
    <row r="392" spans="1:1" x14ac:dyDescent="0.2">
      <c r="A392" s="76"/>
    </row>
    <row r="393" spans="1:1" x14ac:dyDescent="0.2">
      <c r="A393" s="76"/>
    </row>
    <row r="394" spans="1:1" x14ac:dyDescent="0.2">
      <c r="A394" s="76"/>
    </row>
    <row r="395" spans="1:1" x14ac:dyDescent="0.2">
      <c r="A395" s="76"/>
    </row>
    <row r="396" spans="1:1" x14ac:dyDescent="0.2">
      <c r="A396" s="76"/>
    </row>
    <row r="397" spans="1:1" x14ac:dyDescent="0.2">
      <c r="A397" s="76"/>
    </row>
    <row r="398" spans="1:1" x14ac:dyDescent="0.2">
      <c r="A398" s="76"/>
    </row>
    <row r="399" spans="1:1" x14ac:dyDescent="0.2">
      <c r="A399" s="76"/>
    </row>
    <row r="400" spans="1:1" x14ac:dyDescent="0.2">
      <c r="A400" s="76"/>
    </row>
  </sheetData>
  <mergeCells count="1">
    <mergeCell ref="A6:I6"/>
  </mergeCells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5</vt:lpstr>
      <vt:lpstr>6</vt:lpstr>
      <vt:lpstr>7</vt:lpstr>
      <vt:lpstr>Лист1</vt:lpstr>
      <vt:lpstr>'5'!Заголовки_для_печати</vt:lpstr>
      <vt:lpstr>'6'!Заголовки_для_печати</vt:lpstr>
      <vt:lpstr>'7'!Заголовки_для_печати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sveta Stroeva</cp:lastModifiedBy>
  <cp:lastPrinted>2020-07-16T15:18:12Z</cp:lastPrinted>
  <dcterms:created xsi:type="dcterms:W3CDTF">2007-09-04T08:08:49Z</dcterms:created>
  <dcterms:modified xsi:type="dcterms:W3CDTF">2020-12-07T11:55:06Z</dcterms:modified>
</cp:coreProperties>
</file>