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tabRatio="440"/>
  </bookViews>
  <sheets>
    <sheet name="5" sheetId="14" r:id="rId1"/>
    <sheet name="6" sheetId="13" r:id="rId2"/>
    <sheet name="7" sheetId="16" r:id="rId3"/>
    <sheet name="Лист1" sheetId="15" r:id="rId4"/>
  </sheets>
  <definedNames>
    <definedName name="_xlnm._FilterDatabase" localSheetId="0" hidden="1">'5'!$A$9:$D$41</definedName>
    <definedName name="_xlnm._FilterDatabase" localSheetId="1" hidden="1">'6'!$A$12:$J$277</definedName>
    <definedName name="_xlnm._FilterDatabase" localSheetId="2" hidden="1">'7'!$A$11:$I$274</definedName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'5'!$A$1:$F$41</definedName>
    <definedName name="_xlnm.Print_Area" localSheetId="1">'6'!$A$1:$I$282</definedName>
    <definedName name="_xlnm.Print_Area" localSheetId="2">'7'!$A$1:$I$274</definedName>
  </definedNames>
  <calcPr calcId="162913" fullCalcOnLoad="1"/>
</workbook>
</file>

<file path=xl/calcChain.xml><?xml version="1.0" encoding="utf-8"?>
<calcChain xmlns="http://schemas.openxmlformats.org/spreadsheetml/2006/main">
  <c r="G194" i="13" l="1"/>
  <c r="G181" i="13"/>
  <c r="G247" i="16"/>
  <c r="G246" i="16" s="1"/>
  <c r="G186" i="13"/>
  <c r="G164" i="13"/>
  <c r="G67" i="13"/>
  <c r="G84" i="13"/>
  <c r="G83" i="13"/>
  <c r="G29" i="13"/>
  <c r="G32" i="13"/>
  <c r="G171" i="13"/>
  <c r="G170" i="13"/>
  <c r="G199" i="13"/>
  <c r="G150" i="16" s="1"/>
  <c r="G149" i="16" s="1"/>
  <c r="G64" i="13"/>
  <c r="G245" i="13"/>
  <c r="G123" i="13"/>
  <c r="G212" i="13"/>
  <c r="G171" i="16"/>
  <c r="G230" i="13"/>
  <c r="G223" i="13"/>
  <c r="G218" i="13"/>
  <c r="G214" i="13"/>
  <c r="G18" i="16"/>
  <c r="G108" i="13"/>
  <c r="G31" i="13"/>
  <c r="G231" i="13"/>
  <c r="G120" i="16"/>
  <c r="G258" i="13"/>
  <c r="G205" i="13"/>
  <c r="G45" i="13"/>
  <c r="G91" i="13"/>
  <c r="G189" i="13"/>
  <c r="G54" i="13"/>
  <c r="G104" i="13"/>
  <c r="G160" i="13"/>
  <c r="G119" i="16" s="1"/>
  <c r="G264" i="13"/>
  <c r="G60" i="13"/>
  <c r="G51" i="13"/>
  <c r="G149" i="13"/>
  <c r="G238" i="16"/>
  <c r="G237" i="16" s="1"/>
  <c r="G118" i="13"/>
  <c r="G96" i="16" s="1"/>
  <c r="G95" i="16"/>
  <c r="G17" i="16"/>
  <c r="G16" i="16"/>
  <c r="G15" i="16" s="1"/>
  <c r="G14" i="16" s="1"/>
  <c r="G13" i="16" s="1"/>
  <c r="G263" i="13"/>
  <c r="G262" i="13" s="1"/>
  <c r="G261" i="13" s="1"/>
  <c r="G260" i="13" s="1"/>
  <c r="G259" i="13"/>
  <c r="D38" i="14" s="1"/>
  <c r="G244" i="16"/>
  <c r="G168" i="13"/>
  <c r="G79" i="16"/>
  <c r="G78" i="16" s="1"/>
  <c r="G77" i="16" s="1"/>
  <c r="G76" i="16" s="1"/>
  <c r="G75" i="16"/>
  <c r="G74" i="16" s="1"/>
  <c r="G154" i="13"/>
  <c r="G153" i="13" s="1"/>
  <c r="G152" i="13" s="1"/>
  <c r="G151" i="13" s="1"/>
  <c r="G221" i="16"/>
  <c r="G220" i="16" s="1"/>
  <c r="G219" i="16"/>
  <c r="G218" i="16" s="1"/>
  <c r="G217" i="16" s="1"/>
  <c r="G96" i="13"/>
  <c r="G95" i="13"/>
  <c r="G94" i="13" s="1"/>
  <c r="G93" i="13" s="1"/>
  <c r="G92" i="13" s="1"/>
  <c r="D24" i="14" s="1"/>
  <c r="G145" i="16"/>
  <c r="G144" i="16" s="1"/>
  <c r="G143" i="16" s="1"/>
  <c r="G142" i="16"/>
  <c r="G141" i="16" s="1"/>
  <c r="G213" i="13"/>
  <c r="G38" i="16" s="1"/>
  <c r="G178" i="13"/>
  <c r="G90" i="16"/>
  <c r="G89" i="16" s="1"/>
  <c r="G88" i="16" s="1"/>
  <c r="G87" i="16"/>
  <c r="H260" i="16"/>
  <c r="H259" i="16" s="1"/>
  <c r="H258" i="16" s="1"/>
  <c r="H257" i="16" s="1"/>
  <c r="H256" i="16" s="1"/>
  <c r="H255" i="16" s="1"/>
  <c r="I260" i="16"/>
  <c r="I259" i="16"/>
  <c r="I258" i="16" s="1"/>
  <c r="I257" i="16" s="1"/>
  <c r="I256" i="16" s="1"/>
  <c r="I255" i="16" s="1"/>
  <c r="G260" i="16"/>
  <c r="G259" i="16" s="1"/>
  <c r="G258" i="16" s="1"/>
  <c r="G257" i="16"/>
  <c r="G256" i="16" s="1"/>
  <c r="G255" i="16" s="1"/>
  <c r="G56" i="16"/>
  <c r="G48" i="16"/>
  <c r="G41" i="16"/>
  <c r="G40" i="16" s="1"/>
  <c r="I95" i="16"/>
  <c r="H95" i="16"/>
  <c r="I93" i="16"/>
  <c r="I92" i="16" s="1"/>
  <c r="I91" i="16" s="1"/>
  <c r="H93" i="16"/>
  <c r="G93" i="16"/>
  <c r="G92" i="16" s="1"/>
  <c r="G91" i="16" s="1"/>
  <c r="G279" i="16"/>
  <c r="G278" i="16" s="1"/>
  <c r="G277" i="16" s="1"/>
  <c r="G276" i="16" s="1"/>
  <c r="G275" i="16" s="1"/>
  <c r="G233" i="13"/>
  <c r="G232" i="13" s="1"/>
  <c r="G225" i="13"/>
  <c r="G224" i="13"/>
  <c r="E40" i="14"/>
  <c r="F40" i="14"/>
  <c r="I108" i="13"/>
  <c r="I90" i="16"/>
  <c r="I89" i="16" s="1"/>
  <c r="I88" i="16" s="1"/>
  <c r="I87" i="16" s="1"/>
  <c r="H108" i="13"/>
  <c r="H90" i="16"/>
  <c r="H89" i="16" s="1"/>
  <c r="H88" i="16" s="1"/>
  <c r="H87" i="16" s="1"/>
  <c r="H18" i="13"/>
  <c r="H17" i="13" s="1"/>
  <c r="I18" i="13"/>
  <c r="H182" i="13"/>
  <c r="H134" i="16"/>
  <c r="H133" i="16"/>
  <c r="I182" i="13"/>
  <c r="I134" i="16" s="1"/>
  <c r="I133" i="16" s="1"/>
  <c r="H185" i="13"/>
  <c r="I185" i="13"/>
  <c r="G270" i="13"/>
  <c r="G269" i="13"/>
  <c r="G268" i="13" s="1"/>
  <c r="G267" i="13" s="1"/>
  <c r="G18" i="13"/>
  <c r="G157" i="16" s="1"/>
  <c r="G156" i="16" s="1"/>
  <c r="H20" i="13"/>
  <c r="I20" i="13"/>
  <c r="G20" i="13"/>
  <c r="I142" i="13"/>
  <c r="I141" i="13" s="1"/>
  <c r="H142" i="13"/>
  <c r="G141" i="13"/>
  <c r="I214" i="13"/>
  <c r="H214" i="13"/>
  <c r="H39" i="16" s="1"/>
  <c r="I213" i="13"/>
  <c r="H213" i="13"/>
  <c r="H38" i="16" s="1"/>
  <c r="E17" i="14"/>
  <c r="F17" i="14"/>
  <c r="G148" i="16"/>
  <c r="G147" i="16" s="1"/>
  <c r="G146" i="16" s="1"/>
  <c r="H224" i="13"/>
  <c r="I224" i="13"/>
  <c r="I47" i="16" s="1"/>
  <c r="G198" i="13"/>
  <c r="G197" i="13" s="1"/>
  <c r="G196" i="13"/>
  <c r="G195" i="13" s="1"/>
  <c r="G188" i="13"/>
  <c r="G187" i="13" s="1"/>
  <c r="I31" i="13"/>
  <c r="I170" i="16"/>
  <c r="I169" i="16" s="1"/>
  <c r="H31" i="13"/>
  <c r="H28" i="13"/>
  <c r="G168" i="16"/>
  <c r="G167" i="16" s="1"/>
  <c r="H274" i="16"/>
  <c r="H273" i="16"/>
  <c r="H272" i="16"/>
  <c r="H271" i="16" s="1"/>
  <c r="H270" i="16" s="1"/>
  <c r="H269" i="16" s="1"/>
  <c r="H268" i="16" s="1"/>
  <c r="I274" i="16"/>
  <c r="I273" i="16"/>
  <c r="I272" i="16" s="1"/>
  <c r="I271" i="16" s="1"/>
  <c r="I270" i="16" s="1"/>
  <c r="I269" i="16" s="1"/>
  <c r="I268" i="16" s="1"/>
  <c r="G274" i="16"/>
  <c r="G273" i="16" s="1"/>
  <c r="G272" i="16"/>
  <c r="G271" i="16"/>
  <c r="G270" i="16" s="1"/>
  <c r="G269" i="16" s="1"/>
  <c r="G268" i="16" s="1"/>
  <c r="H254" i="16"/>
  <c r="H253" i="16"/>
  <c r="H252" i="16" s="1"/>
  <c r="H251" i="16" s="1"/>
  <c r="H250" i="16" s="1"/>
  <c r="H249" i="16" s="1"/>
  <c r="I254" i="16"/>
  <c r="I253" i="16" s="1"/>
  <c r="I252" i="16" s="1"/>
  <c r="I251" i="16" s="1"/>
  <c r="I250" i="16" s="1"/>
  <c r="I249" i="16" s="1"/>
  <c r="G254" i="16"/>
  <c r="G253" i="16"/>
  <c r="G252" i="16"/>
  <c r="G251" i="16" s="1"/>
  <c r="G250" i="16" s="1"/>
  <c r="G249" i="16" s="1"/>
  <c r="G140" i="16"/>
  <c r="G139" i="16" s="1"/>
  <c r="G138" i="16" s="1"/>
  <c r="H137" i="16"/>
  <c r="I137" i="16"/>
  <c r="G137" i="16"/>
  <c r="G136" i="16"/>
  <c r="G135" i="16" s="1"/>
  <c r="H132" i="16"/>
  <c r="H131" i="16" s="1"/>
  <c r="I132" i="16"/>
  <c r="I131" i="16" s="1"/>
  <c r="G132" i="16"/>
  <c r="G131" i="16" s="1"/>
  <c r="H129" i="16"/>
  <c r="I129" i="16"/>
  <c r="I128" i="16" s="1"/>
  <c r="I127" i="16" s="1"/>
  <c r="G129" i="16"/>
  <c r="G128" i="16"/>
  <c r="G127" i="16" s="1"/>
  <c r="H123" i="16"/>
  <c r="H122" i="16"/>
  <c r="H121" i="16"/>
  <c r="I123" i="16"/>
  <c r="I122" i="16" s="1"/>
  <c r="I121" i="16" s="1"/>
  <c r="G123" i="16"/>
  <c r="G122" i="16"/>
  <c r="G121" i="16" s="1"/>
  <c r="H111" i="16"/>
  <c r="H110" i="16" s="1"/>
  <c r="I111" i="16"/>
  <c r="I110" i="16" s="1"/>
  <c r="G111" i="16"/>
  <c r="G110" i="16"/>
  <c r="H109" i="16"/>
  <c r="H108" i="16" s="1"/>
  <c r="I109" i="16"/>
  <c r="I108" i="16"/>
  <c r="G109" i="16"/>
  <c r="G108" i="16" s="1"/>
  <c r="H86" i="16"/>
  <c r="H85" i="16" s="1"/>
  <c r="H84" i="16" s="1"/>
  <c r="H83" i="16" s="1"/>
  <c r="I86" i="16"/>
  <c r="I85" i="16" s="1"/>
  <c r="I84" i="16"/>
  <c r="I83" i="16" s="1"/>
  <c r="I82" i="16" s="1"/>
  <c r="I81" i="16" s="1"/>
  <c r="G86" i="16"/>
  <c r="G85" i="16" s="1"/>
  <c r="G84" i="16" s="1"/>
  <c r="G83" i="16"/>
  <c r="H73" i="16"/>
  <c r="H72" i="16" s="1"/>
  <c r="H71" i="16" s="1"/>
  <c r="H70" i="16" s="1"/>
  <c r="H69" i="16" s="1"/>
  <c r="H68" i="16" s="1"/>
  <c r="I73" i="16"/>
  <c r="I72" i="16" s="1"/>
  <c r="I71" i="16" s="1"/>
  <c r="I70" i="16" s="1"/>
  <c r="I69" i="16"/>
  <c r="I68" i="16"/>
  <c r="G73" i="16"/>
  <c r="G72" i="16" s="1"/>
  <c r="G71" i="16" s="1"/>
  <c r="G70" i="16" s="1"/>
  <c r="G69" i="16" s="1"/>
  <c r="G68" i="16" s="1"/>
  <c r="H67" i="16"/>
  <c r="I67" i="16"/>
  <c r="G67" i="16"/>
  <c r="H66" i="16"/>
  <c r="I66" i="16"/>
  <c r="G66" i="16"/>
  <c r="H62" i="16"/>
  <c r="H61" i="16" s="1"/>
  <c r="H60" i="16"/>
  <c r="H59" i="16" s="1"/>
  <c r="I62" i="16"/>
  <c r="I61" i="16" s="1"/>
  <c r="I60" i="16"/>
  <c r="I59" i="16" s="1"/>
  <c r="G62" i="16"/>
  <c r="G61" i="16" s="1"/>
  <c r="G60" i="16" s="1"/>
  <c r="G59" i="16"/>
  <c r="H31" i="16"/>
  <c r="H30" i="16" s="1"/>
  <c r="H29" i="16" s="1"/>
  <c r="H28" i="16" s="1"/>
  <c r="H27" i="16" s="1"/>
  <c r="I31" i="16"/>
  <c r="I30" i="16"/>
  <c r="I29" i="16" s="1"/>
  <c r="I28" i="16" s="1"/>
  <c r="I27" i="16" s="1"/>
  <c r="G31" i="16"/>
  <c r="G30" i="16" s="1"/>
  <c r="G29" i="16" s="1"/>
  <c r="G28" i="16" s="1"/>
  <c r="G27" i="16"/>
  <c r="I53" i="16"/>
  <c r="I52" i="16" s="1"/>
  <c r="I51" i="16" s="1"/>
  <c r="H47" i="16"/>
  <c r="H25" i="16"/>
  <c r="H24" i="16"/>
  <c r="H23" i="16"/>
  <c r="H22" i="16" s="1"/>
  <c r="H21" i="16" s="1"/>
  <c r="H20" i="16" s="1"/>
  <c r="H19" i="16" s="1"/>
  <c r="I25" i="16"/>
  <c r="I24" i="16" s="1"/>
  <c r="I23" i="16" s="1"/>
  <c r="I22" i="16" s="1"/>
  <c r="I21" i="16"/>
  <c r="I20" i="16" s="1"/>
  <c r="I19" i="16"/>
  <c r="G25" i="16"/>
  <c r="H216" i="16"/>
  <c r="G216" i="16"/>
  <c r="H209" i="16"/>
  <c r="H208" i="16" s="1"/>
  <c r="I209" i="16"/>
  <c r="I208" i="16" s="1"/>
  <c r="G209" i="16"/>
  <c r="G208" i="16"/>
  <c r="H207" i="16"/>
  <c r="H206" i="16" s="1"/>
  <c r="I207" i="16"/>
  <c r="I206" i="16"/>
  <c r="G207" i="16"/>
  <c r="G206" i="16" s="1"/>
  <c r="H205" i="16"/>
  <c r="H204" i="16" s="1"/>
  <c r="I205" i="16"/>
  <c r="I204" i="16" s="1"/>
  <c r="G205" i="16"/>
  <c r="G204" i="16" s="1"/>
  <c r="H203" i="16"/>
  <c r="I203" i="16"/>
  <c r="I202" i="16"/>
  <c r="G203" i="16"/>
  <c r="G202" i="16" s="1"/>
  <c r="H201" i="16"/>
  <c r="H200" i="16"/>
  <c r="I201" i="16"/>
  <c r="I200" i="16" s="1"/>
  <c r="G201" i="16"/>
  <c r="G200" i="16"/>
  <c r="H195" i="16"/>
  <c r="H194" i="16" s="1"/>
  <c r="I195" i="16"/>
  <c r="I194" i="16"/>
  <c r="G195" i="16"/>
  <c r="G194" i="16" s="1"/>
  <c r="H193" i="16"/>
  <c r="H192" i="16"/>
  <c r="I193" i="16"/>
  <c r="I192" i="16" s="1"/>
  <c r="G193" i="16"/>
  <c r="G192" i="16"/>
  <c r="H190" i="16"/>
  <c r="H189" i="16" s="1"/>
  <c r="I190" i="16"/>
  <c r="G190" i="16"/>
  <c r="H191" i="16"/>
  <c r="I191" i="16"/>
  <c r="G191" i="16"/>
  <c r="H184" i="16"/>
  <c r="H183" i="16" s="1"/>
  <c r="H182" i="16" s="1"/>
  <c r="H181" i="16" s="1"/>
  <c r="H180" i="16"/>
  <c r="H179" i="16" s="1"/>
  <c r="I184" i="16"/>
  <c r="I183" i="16" s="1"/>
  <c r="I182" i="16" s="1"/>
  <c r="I181" i="16"/>
  <c r="I180" i="16"/>
  <c r="I179" i="16" s="1"/>
  <c r="G184" i="16"/>
  <c r="G183" i="16" s="1"/>
  <c r="G182" i="16" s="1"/>
  <c r="G181" i="16" s="1"/>
  <c r="G180" i="16" s="1"/>
  <c r="G179" i="16" s="1"/>
  <c r="H178" i="16"/>
  <c r="H177" i="16" s="1"/>
  <c r="H176" i="16"/>
  <c r="H175" i="16" s="1"/>
  <c r="H174" i="16" s="1"/>
  <c r="H173" i="16" s="1"/>
  <c r="I178" i="16"/>
  <c r="I177" i="16"/>
  <c r="I176" i="16" s="1"/>
  <c r="I175" i="16" s="1"/>
  <c r="I174" i="16" s="1"/>
  <c r="I173" i="16" s="1"/>
  <c r="G178" i="16"/>
  <c r="G177" i="16" s="1"/>
  <c r="G176" i="16"/>
  <c r="G175" i="16" s="1"/>
  <c r="G174" i="16" s="1"/>
  <c r="G173" i="16" s="1"/>
  <c r="H172" i="16"/>
  <c r="H169" i="16" s="1"/>
  <c r="I172" i="16"/>
  <c r="G172" i="16"/>
  <c r="I165" i="16"/>
  <c r="I164" i="16"/>
  <c r="I163" i="16" s="1"/>
  <c r="I162" i="16" s="1"/>
  <c r="I161" i="16" s="1"/>
  <c r="H165" i="16"/>
  <c r="H164" i="16"/>
  <c r="H163" i="16"/>
  <c r="H162" i="16" s="1"/>
  <c r="H161" i="16" s="1"/>
  <c r="G165" i="16"/>
  <c r="G164" i="16"/>
  <c r="G163" i="16" s="1"/>
  <c r="G162" i="16"/>
  <c r="G161" i="16" s="1"/>
  <c r="I159" i="16"/>
  <c r="I158" i="16" s="1"/>
  <c r="I39" i="16"/>
  <c r="H230" i="13"/>
  <c r="H53" i="16"/>
  <c r="I232" i="13"/>
  <c r="I55" i="16" s="1"/>
  <c r="H232" i="13"/>
  <c r="H55" i="16"/>
  <c r="H52" i="16"/>
  <c r="H51" i="16" s="1"/>
  <c r="H50" i="16" s="1"/>
  <c r="H193" i="13"/>
  <c r="H192" i="13"/>
  <c r="H191" i="13"/>
  <c r="H190" i="13" s="1"/>
  <c r="I193" i="13"/>
  <c r="I192" i="13" s="1"/>
  <c r="I191" i="13" s="1"/>
  <c r="I190" i="13" s="1"/>
  <c r="G193" i="13"/>
  <c r="G192" i="13" s="1"/>
  <c r="G191" i="13" s="1"/>
  <c r="G190" i="13" s="1"/>
  <c r="G173" i="13"/>
  <c r="D31" i="14" s="1"/>
  <c r="H222" i="13"/>
  <c r="I222" i="13"/>
  <c r="I45" i="16"/>
  <c r="I44" i="16"/>
  <c r="I43" i="16" s="1"/>
  <c r="I42" i="16" s="1"/>
  <c r="G222" i="13"/>
  <c r="G45" i="16"/>
  <c r="H223" i="13"/>
  <c r="H46" i="16" s="1"/>
  <c r="I223" i="13"/>
  <c r="I46" i="16"/>
  <c r="G46" i="16"/>
  <c r="G54" i="16"/>
  <c r="H231" i="13"/>
  <c r="I231" i="13"/>
  <c r="I38" i="16"/>
  <c r="H212" i="13"/>
  <c r="H37" i="16" s="1"/>
  <c r="H36" i="16"/>
  <c r="H35" i="16" s="1"/>
  <c r="H34" i="16" s="1"/>
  <c r="I212" i="13"/>
  <c r="I37" i="16"/>
  <c r="I36" i="16"/>
  <c r="I35" i="16" s="1"/>
  <c r="I34" i="16" s="1"/>
  <c r="G180" i="13"/>
  <c r="H180" i="13"/>
  <c r="I180" i="13"/>
  <c r="H159" i="13"/>
  <c r="H119" i="16"/>
  <c r="H118" i="16" s="1"/>
  <c r="H117" i="16" s="1"/>
  <c r="H116" i="16" s="1"/>
  <c r="H115" i="16" s="1"/>
  <c r="H114" i="16" s="1"/>
  <c r="I159" i="13"/>
  <c r="I119" i="16"/>
  <c r="I118" i="16" s="1"/>
  <c r="I117" i="16" s="1"/>
  <c r="I116" i="16" s="1"/>
  <c r="H158" i="13"/>
  <c r="I158" i="13"/>
  <c r="I157" i="13" s="1"/>
  <c r="I156" i="13" s="1"/>
  <c r="G111" i="13"/>
  <c r="H83" i="13"/>
  <c r="H215" i="16" s="1"/>
  <c r="H214" i="16" s="1"/>
  <c r="H213" i="16" s="1"/>
  <c r="H212" i="16" s="1"/>
  <c r="H211" i="16" s="1"/>
  <c r="H210" i="16"/>
  <c r="G215" i="16"/>
  <c r="G214" i="16" s="1"/>
  <c r="G213" i="16" s="1"/>
  <c r="G212" i="16" s="1"/>
  <c r="G211" i="16" s="1"/>
  <c r="G210" i="16" s="1"/>
  <c r="I82" i="13"/>
  <c r="I81" i="13"/>
  <c r="I80" i="13" s="1"/>
  <c r="I79" i="13" s="1"/>
  <c r="I78" i="13" s="1"/>
  <c r="F21" i="14" s="1"/>
  <c r="F20" i="14"/>
  <c r="G50" i="13"/>
  <c r="G57" i="13"/>
  <c r="G197" i="16"/>
  <c r="G196" i="16"/>
  <c r="G55" i="13"/>
  <c r="G44" i="13"/>
  <c r="G43" i="13"/>
  <c r="G42" i="13"/>
  <c r="G41" i="13" s="1"/>
  <c r="H240" i="13"/>
  <c r="H237" i="16"/>
  <c r="I237" i="16"/>
  <c r="H235" i="16"/>
  <c r="H234" i="16" s="1"/>
  <c r="H233" i="16" s="1"/>
  <c r="H232" i="16" s="1"/>
  <c r="H231" i="16" s="1"/>
  <c r="H230" i="16" s="1"/>
  <c r="I235" i="16"/>
  <c r="I234" i="16"/>
  <c r="I233" i="16" s="1"/>
  <c r="I232" i="16" s="1"/>
  <c r="I231" i="16" s="1"/>
  <c r="I230" i="16" s="1"/>
  <c r="G235" i="16"/>
  <c r="H202" i="16"/>
  <c r="G103" i="16"/>
  <c r="G102" i="16" s="1"/>
  <c r="G101" i="16" s="1"/>
  <c r="G100" i="16" s="1"/>
  <c r="G99" i="16" s="1"/>
  <c r="G24" i="16"/>
  <c r="G23" i="16"/>
  <c r="G22" i="16" s="1"/>
  <c r="G21" i="16" s="1"/>
  <c r="G20" i="16" s="1"/>
  <c r="G19" i="16" s="1"/>
  <c r="G122" i="13"/>
  <c r="G121" i="13" s="1"/>
  <c r="G120" i="13" s="1"/>
  <c r="G119" i="13"/>
  <c r="E23" i="14"/>
  <c r="E22" i="14" s="1"/>
  <c r="F23" i="14"/>
  <c r="F22" i="14"/>
  <c r="D23" i="14"/>
  <c r="D22" i="14" s="1"/>
  <c r="E27" i="14"/>
  <c r="D27" i="14"/>
  <c r="H276" i="13"/>
  <c r="H275" i="13"/>
  <c r="G257" i="13"/>
  <c r="G256" i="13"/>
  <c r="G255" i="13"/>
  <c r="G254" i="13"/>
  <c r="G253" i="13" s="1"/>
  <c r="G252" i="13" s="1"/>
  <c r="G139" i="13"/>
  <c r="G136" i="13"/>
  <c r="G135" i="13"/>
  <c r="H139" i="13"/>
  <c r="I139" i="13"/>
  <c r="I136" i="13" s="1"/>
  <c r="I135" i="13" s="1"/>
  <c r="I188" i="13"/>
  <c r="I140" i="16" s="1"/>
  <c r="I187" i="13"/>
  <c r="H188" i="13"/>
  <c r="H140" i="16"/>
  <c r="H139" i="16"/>
  <c r="H138" i="16"/>
  <c r="G185" i="13"/>
  <c r="H136" i="16"/>
  <c r="H135" i="16"/>
  <c r="I136" i="16"/>
  <c r="I135" i="16" s="1"/>
  <c r="G184" i="13"/>
  <c r="H184" i="13"/>
  <c r="I184" i="13"/>
  <c r="G182" i="13"/>
  <c r="G134" i="16" s="1"/>
  <c r="G133" i="16" s="1"/>
  <c r="G102" i="13"/>
  <c r="G101" i="13"/>
  <c r="G127" i="13"/>
  <c r="H127" i="13"/>
  <c r="I127" i="13"/>
  <c r="H55" i="13"/>
  <c r="I55" i="13"/>
  <c r="G53" i="13"/>
  <c r="H50" i="13"/>
  <c r="I50" i="13"/>
  <c r="G17" i="13"/>
  <c r="I276" i="13"/>
  <c r="I275" i="13"/>
  <c r="I257" i="13"/>
  <c r="I256" i="13"/>
  <c r="I255" i="13" s="1"/>
  <c r="I254" i="13" s="1"/>
  <c r="I253" i="13" s="1"/>
  <c r="I252" i="13" s="1"/>
  <c r="I250" i="13"/>
  <c r="I249" i="13" s="1"/>
  <c r="I248" i="13" s="1"/>
  <c r="I247" i="13"/>
  <c r="I244" i="13"/>
  <c r="I243" i="13" s="1"/>
  <c r="I242" i="13" s="1"/>
  <c r="I240" i="13"/>
  <c r="I215" i="13"/>
  <c r="I177" i="13"/>
  <c r="I176" i="13"/>
  <c r="I163" i="13"/>
  <c r="I162" i="13"/>
  <c r="I148" i="13"/>
  <c r="I137" i="13"/>
  <c r="I131" i="13"/>
  <c r="I130" i="13" s="1"/>
  <c r="I129" i="13" s="1"/>
  <c r="I126" i="13" s="1"/>
  <c r="I125" i="13" s="1"/>
  <c r="I124" i="13" s="1"/>
  <c r="I117" i="13"/>
  <c r="I115" i="13"/>
  <c r="I114" i="13" s="1"/>
  <c r="I113" i="13" s="1"/>
  <c r="I111" i="13"/>
  <c r="I107" i="13"/>
  <c r="I106" i="13" s="1"/>
  <c r="I105" i="13" s="1"/>
  <c r="I103" i="13"/>
  <c r="I102" i="13"/>
  <c r="I101" i="13" s="1"/>
  <c r="I100" i="13" s="1"/>
  <c r="I99" i="13" s="1"/>
  <c r="I90" i="13"/>
  <c r="I89" i="13"/>
  <c r="I88" i="13"/>
  <c r="I87" i="13" s="1"/>
  <c r="I86" i="13" s="1"/>
  <c r="I85" i="13" s="1"/>
  <c r="I75" i="13"/>
  <c r="I74" i="13" s="1"/>
  <c r="I73" i="13" s="1"/>
  <c r="I72" i="13" s="1"/>
  <c r="I71" i="13" s="1"/>
  <c r="I69" i="13"/>
  <c r="I67" i="13"/>
  <c r="I65" i="13"/>
  <c r="I63" i="13"/>
  <c r="I61" i="13"/>
  <c r="I59" i="13"/>
  <c r="I199" i="16" s="1"/>
  <c r="I198" i="16" s="1"/>
  <c r="I57" i="13"/>
  <c r="I197" i="16"/>
  <c r="I196" i="16" s="1"/>
  <c r="I53" i="13"/>
  <c r="I204" i="13"/>
  <c r="I203" i="13"/>
  <c r="I202" i="13" s="1"/>
  <c r="I201" i="13"/>
  <c r="F32" i="14" s="1"/>
  <c r="I38" i="13"/>
  <c r="I37" i="13" s="1"/>
  <c r="I36" i="13"/>
  <c r="I35" i="13"/>
  <c r="I34" i="13" s="1"/>
  <c r="F18" i="14" s="1"/>
  <c r="I25" i="13"/>
  <c r="I23" i="13"/>
  <c r="I24" i="13"/>
  <c r="I19" i="13"/>
  <c r="H257" i="13"/>
  <c r="H256" i="13"/>
  <c r="H255" i="13"/>
  <c r="H254" i="13" s="1"/>
  <c r="H253" i="13" s="1"/>
  <c r="E37" i="14" s="1"/>
  <c r="E36" i="14" s="1"/>
  <c r="H250" i="13"/>
  <c r="H249" i="13"/>
  <c r="H248" i="13" s="1"/>
  <c r="H247" i="13"/>
  <c r="H244" i="13"/>
  <c r="H243" i="13" s="1"/>
  <c r="H242" i="13" s="1"/>
  <c r="H215" i="13"/>
  <c r="H177" i="13"/>
  <c r="H175" i="13" s="1"/>
  <c r="H163" i="13"/>
  <c r="H162" i="13"/>
  <c r="H157" i="13"/>
  <c r="H150" i="13" s="1"/>
  <c r="E30" i="14" s="1"/>
  <c r="H148" i="13"/>
  <c r="H137" i="13"/>
  <c r="H131" i="13"/>
  <c r="H130" i="13"/>
  <c r="H129" i="13" s="1"/>
  <c r="H126" i="13" s="1"/>
  <c r="H125" i="13" s="1"/>
  <c r="H124" i="13" s="1"/>
  <c r="H117" i="13"/>
  <c r="H114" i="13" s="1"/>
  <c r="H113" i="13" s="1"/>
  <c r="H115" i="13"/>
  <c r="H111" i="13"/>
  <c r="H107" i="13"/>
  <c r="H106" i="13"/>
  <c r="H105" i="13" s="1"/>
  <c r="H100" i="13" s="1"/>
  <c r="H99" i="13" s="1"/>
  <c r="H103" i="13"/>
  <c r="H102" i="13"/>
  <c r="H101" i="13"/>
  <c r="H90" i="13"/>
  <c r="H75" i="13"/>
  <c r="H74" i="13" s="1"/>
  <c r="H73" i="13" s="1"/>
  <c r="H72" i="13" s="1"/>
  <c r="H71" i="13" s="1"/>
  <c r="H69" i="13"/>
  <c r="H67" i="13"/>
  <c r="H65" i="13"/>
  <c r="H63" i="13"/>
  <c r="H61" i="13"/>
  <c r="H59" i="13"/>
  <c r="H199" i="16"/>
  <c r="H198" i="16"/>
  <c r="H57" i="13"/>
  <c r="H197" i="16" s="1"/>
  <c r="H196" i="16" s="1"/>
  <c r="H53" i="13"/>
  <c r="H48" i="13" s="1"/>
  <c r="H47" i="13" s="1"/>
  <c r="H46" i="13" s="1"/>
  <c r="E19" i="14" s="1"/>
  <c r="H204" i="13"/>
  <c r="H203" i="13"/>
  <c r="H202" i="13"/>
  <c r="H201" i="13" s="1"/>
  <c r="E32" i="14" s="1"/>
  <c r="H38" i="13"/>
  <c r="H37" i="13"/>
  <c r="H36" i="13"/>
  <c r="H35" i="13" s="1"/>
  <c r="H34" i="13" s="1"/>
  <c r="E18" i="14"/>
  <c r="H25" i="13"/>
  <c r="H23" i="13"/>
  <c r="G107" i="13"/>
  <c r="G106" i="13"/>
  <c r="G105" i="13" s="1"/>
  <c r="G244" i="13"/>
  <c r="G243" i="13"/>
  <c r="G242" i="13"/>
  <c r="G145" i="13"/>
  <c r="G144" i="13"/>
  <c r="G143" i="13"/>
  <c r="G131" i="13"/>
  <c r="G130" i="13" s="1"/>
  <c r="G129" i="13" s="1"/>
  <c r="G250" i="13"/>
  <c r="G249" i="13"/>
  <c r="G248" i="13"/>
  <c r="G247" i="13" s="1"/>
  <c r="G63" i="13"/>
  <c r="G163" i="13"/>
  <c r="G162" i="13"/>
  <c r="G240" i="13"/>
  <c r="G59" i="13"/>
  <c r="G199" i="16"/>
  <c r="G198" i="16"/>
  <c r="G28" i="13"/>
  <c r="G203" i="13"/>
  <c r="G202" i="13"/>
  <c r="G201" i="13"/>
  <c r="D32" i="14" s="1"/>
  <c r="G274" i="13"/>
  <c r="G272" i="13" s="1"/>
  <c r="D41" i="14" s="1"/>
  <c r="D39" i="14" s="1"/>
  <c r="G117" i="13"/>
  <c r="G115" i="13"/>
  <c r="G114" i="13" s="1"/>
  <c r="G113" i="13" s="1"/>
  <c r="G215" i="13"/>
  <c r="G110" i="13"/>
  <c r="G109" i="13"/>
  <c r="G75" i="13"/>
  <c r="G74" i="13" s="1"/>
  <c r="G73" i="13" s="1"/>
  <c r="G72" i="13" s="1"/>
  <c r="G71" i="13" s="1"/>
  <c r="G177" i="13"/>
  <c r="G176" i="13"/>
  <c r="G90" i="13"/>
  <c r="G137" i="13"/>
  <c r="G25" i="13"/>
  <c r="G23" i="13"/>
  <c r="G204" i="13"/>
  <c r="G36" i="13"/>
  <c r="G35" i="13" s="1"/>
  <c r="G34" i="13" s="1"/>
  <c r="D18" i="14" s="1"/>
  <c r="G61" i="13"/>
  <c r="G69" i="13"/>
  <c r="G65" i="13"/>
  <c r="G103" i="13"/>
  <c r="G38" i="13"/>
  <c r="G37" i="13" s="1"/>
  <c r="G148" i="13"/>
  <c r="G89" i="13"/>
  <c r="G88" i="13"/>
  <c r="G87" i="13" s="1"/>
  <c r="G86" i="13" s="1"/>
  <c r="G85" i="13" s="1"/>
  <c r="I110" i="13"/>
  <c r="I109" i="13" s="1"/>
  <c r="I145" i="13"/>
  <c r="I144" i="13"/>
  <c r="I143" i="13"/>
  <c r="G276" i="13"/>
  <c r="G275" i="13"/>
  <c r="H89" i="13"/>
  <c r="H88" i="13"/>
  <c r="H87" i="13" s="1"/>
  <c r="H86" i="13" s="1"/>
  <c r="H85" i="13" s="1"/>
  <c r="H110" i="13"/>
  <c r="H109" i="13" s="1"/>
  <c r="H145" i="13"/>
  <c r="H144" i="13"/>
  <c r="H143" i="13"/>
  <c r="I274" i="13"/>
  <c r="I272" i="13"/>
  <c r="G239" i="13"/>
  <c r="G238" i="13"/>
  <c r="I239" i="13"/>
  <c r="I238" i="13"/>
  <c r="I211" i="13"/>
  <c r="I210" i="13" s="1"/>
  <c r="I209" i="13" s="1"/>
  <c r="H239" i="13"/>
  <c r="H238" i="13"/>
  <c r="H274" i="13"/>
  <c r="H272" i="13"/>
  <c r="G273" i="13"/>
  <c r="I179" i="13"/>
  <c r="I174" i="13" s="1"/>
  <c r="I173" i="13" s="1"/>
  <c r="F31" i="14" s="1"/>
  <c r="H179" i="13"/>
  <c r="I113" i="16"/>
  <c r="I112" i="16"/>
  <c r="G82" i="13"/>
  <c r="G81" i="13" s="1"/>
  <c r="G80" i="13" s="1"/>
  <c r="G79" i="13" s="1"/>
  <c r="G78" i="13" s="1"/>
  <c r="D21" i="14" s="1"/>
  <c r="D20" i="14" s="1"/>
  <c r="H168" i="16"/>
  <c r="H167" i="16"/>
  <c r="H166" i="16" s="1"/>
  <c r="H187" i="13"/>
  <c r="I221" i="13"/>
  <c r="I220" i="13" s="1"/>
  <c r="I219" i="13" s="1"/>
  <c r="I273" i="13"/>
  <c r="H82" i="13"/>
  <c r="H81" i="13"/>
  <c r="H80" i="13" s="1"/>
  <c r="H79" i="13" s="1"/>
  <c r="H78" i="13" s="1"/>
  <c r="E21" i="14" s="1"/>
  <c r="E20" i="14" s="1"/>
  <c r="G217" i="13"/>
  <c r="H49" i="13"/>
  <c r="G37" i="16"/>
  <c r="G36" i="16" s="1"/>
  <c r="G179" i="13"/>
  <c r="G174" i="13" s="1"/>
  <c r="I30" i="13"/>
  <c r="G189" i="16"/>
  <c r="I54" i="16"/>
  <c r="I229" i="13"/>
  <c r="I228" i="13"/>
  <c r="I227" i="13" s="1"/>
  <c r="H45" i="16"/>
  <c r="H44" i="16"/>
  <c r="H221" i="13"/>
  <c r="H220" i="13" s="1"/>
  <c r="H219" i="13" s="1"/>
  <c r="H128" i="16"/>
  <c r="H127" i="16" s="1"/>
  <c r="H126" i="16"/>
  <c r="H125" i="16"/>
  <c r="H124" i="16"/>
  <c r="H30" i="13"/>
  <c r="H27" i="13" s="1"/>
  <c r="H22" i="13" s="1"/>
  <c r="H170" i="16"/>
  <c r="I17" i="13"/>
  <c r="I157" i="16"/>
  <c r="I156" i="16" s="1"/>
  <c r="I155" i="16" s="1"/>
  <c r="I154" i="16" s="1"/>
  <c r="I153" i="16" s="1"/>
  <c r="H54" i="16"/>
  <c r="H229" i="13"/>
  <c r="H228" i="13"/>
  <c r="H227" i="13" s="1"/>
  <c r="G53" i="16"/>
  <c r="I168" i="16"/>
  <c r="I167" i="16"/>
  <c r="I166" i="16" s="1"/>
  <c r="I28" i="13"/>
  <c r="G170" i="16"/>
  <c r="G30" i="13"/>
  <c r="G27" i="13"/>
  <c r="G22" i="13" s="1"/>
  <c r="G21" i="13" s="1"/>
  <c r="D16" i="14" s="1"/>
  <c r="G159" i="16"/>
  <c r="G158" i="16" s="1"/>
  <c r="G155" i="16" s="1"/>
  <c r="G154" i="16" s="1"/>
  <c r="G153" i="16" s="1"/>
  <c r="G19" i="13"/>
  <c r="G16" i="13"/>
  <c r="G15" i="13"/>
  <c r="G14" i="13" s="1"/>
  <c r="H159" i="16"/>
  <c r="H158" i="16"/>
  <c r="H19" i="13"/>
  <c r="H16" i="13" s="1"/>
  <c r="H15" i="13" s="1"/>
  <c r="H14" i="13"/>
  <c r="G113" i="16"/>
  <c r="H211" i="13"/>
  <c r="H210" i="13"/>
  <c r="H209" i="13"/>
  <c r="H273" i="13"/>
  <c r="I16" i="13"/>
  <c r="I15" i="13" s="1"/>
  <c r="I14" i="13" s="1"/>
  <c r="I189" i="16"/>
  <c r="I139" i="16"/>
  <c r="I138" i="16" s="1"/>
  <c r="I65" i="16"/>
  <c r="I64" i="16"/>
  <c r="I63" i="16" s="1"/>
  <c r="G243" i="16"/>
  <c r="G242" i="16"/>
  <c r="G241" i="16" s="1"/>
  <c r="G240" i="16" s="1"/>
  <c r="G239" i="16" s="1"/>
  <c r="F41" i="14"/>
  <c r="F39" i="14"/>
  <c r="I265" i="13"/>
  <c r="I175" i="13"/>
  <c r="G175" i="13"/>
  <c r="I130" i="16"/>
  <c r="I126" i="16"/>
  <c r="I125" i="16" s="1"/>
  <c r="I124" i="16" s="1"/>
  <c r="G169" i="16"/>
  <c r="G166" i="16" s="1"/>
  <c r="H43" i="16"/>
  <c r="H42" i="16" s="1"/>
  <c r="H33" i="16" s="1"/>
  <c r="H32" i="16" s="1"/>
  <c r="G65" i="16"/>
  <c r="G64" i="16"/>
  <c r="G63" i="16"/>
  <c r="H65" i="16"/>
  <c r="H64" i="16"/>
  <c r="H63" i="16"/>
  <c r="H58" i="16" s="1"/>
  <c r="F15" i="14"/>
  <c r="G24" i="13"/>
  <c r="H252" i="13"/>
  <c r="I150" i="13"/>
  <c r="F30" i="14" s="1"/>
  <c r="F37" i="14"/>
  <c r="F36" i="14" s="1"/>
  <c r="I134" i="13"/>
  <c r="I133" i="13"/>
  <c r="I132" i="13" s="1"/>
  <c r="G221" i="13"/>
  <c r="G220" i="13"/>
  <c r="G219" i="13" s="1"/>
  <c r="G47" i="16"/>
  <c r="G44" i="16"/>
  <c r="G43" i="16" s="1"/>
  <c r="G42" i="16" s="1"/>
  <c r="G211" i="13"/>
  <c r="G210" i="13"/>
  <c r="G209" i="13" s="1"/>
  <c r="G208" i="13" s="1"/>
  <c r="G207" i="13" s="1"/>
  <c r="G39" i="16"/>
  <c r="G35" i="16"/>
  <c r="G34" i="16"/>
  <c r="E15" i="14"/>
  <c r="H265" i="13"/>
  <c r="E41" i="14"/>
  <c r="E39" i="14"/>
  <c r="H24" i="13"/>
  <c r="H21" i="13"/>
  <c r="E16" i="14" s="1"/>
  <c r="E14" i="14" s="1"/>
  <c r="H156" i="13"/>
  <c r="G134" i="13"/>
  <c r="G133" i="13"/>
  <c r="D29" i="14"/>
  <c r="G266" i="13"/>
  <c r="G265" i="13" s="1"/>
  <c r="D40" i="14"/>
  <c r="G55" i="16"/>
  <c r="G52" i="16"/>
  <c r="G51" i="16" s="1"/>
  <c r="G50" i="16" s="1"/>
  <c r="G229" i="13"/>
  <c r="G228" i="13"/>
  <c r="G227" i="13"/>
  <c r="G159" i="13"/>
  <c r="G158" i="13"/>
  <c r="G157" i="13" s="1"/>
  <c r="G156" i="13" s="1"/>
  <c r="G167" i="13"/>
  <c r="G166" i="13" s="1"/>
  <c r="G165" i="13" s="1"/>
  <c r="G150" i="13" s="1"/>
  <c r="D30" i="14" s="1"/>
  <c r="G82" i="16"/>
  <c r="G81" i="16"/>
  <c r="G118" i="16"/>
  <c r="G117" i="16" s="1"/>
  <c r="G116" i="16" s="1"/>
  <c r="G115" i="16" s="1"/>
  <c r="G114" i="16" s="1"/>
  <c r="I50" i="16"/>
  <c r="I107" i="16"/>
  <c r="I106" i="16"/>
  <c r="H130" i="16"/>
  <c r="I115" i="16"/>
  <c r="I114" i="16" s="1"/>
  <c r="G130" i="16"/>
  <c r="D34" i="14" l="1"/>
  <c r="I98" i="13"/>
  <c r="F26" i="14"/>
  <c r="F25" i="14" s="1"/>
  <c r="I160" i="16"/>
  <c r="H98" i="13"/>
  <c r="E26" i="14"/>
  <c r="E25" i="14" s="1"/>
  <c r="D28" i="14"/>
  <c r="I208" i="13"/>
  <c r="I207" i="13" s="1"/>
  <c r="I105" i="16"/>
  <c r="G33" i="16"/>
  <c r="G32" i="16" s="1"/>
  <c r="G26" i="16" s="1"/>
  <c r="G112" i="16"/>
  <c r="G107" i="16"/>
  <c r="G106" i="16" s="1"/>
  <c r="H237" i="13"/>
  <c r="H236" i="13"/>
  <c r="E35" i="14" s="1"/>
  <c r="G58" i="16"/>
  <c r="H113" i="16"/>
  <c r="H112" i="16" s="1"/>
  <c r="H136" i="13"/>
  <c r="H135" i="13" s="1"/>
  <c r="H141" i="13"/>
  <c r="H13" i="13"/>
  <c r="D15" i="14"/>
  <c r="G40" i="13"/>
  <c r="D17" i="14"/>
  <c r="I33" i="16"/>
  <c r="I32" i="16" s="1"/>
  <c r="I26" i="16" s="1"/>
  <c r="H160" i="16"/>
  <c r="G132" i="13"/>
  <c r="I188" i="16"/>
  <c r="I187" i="16" s="1"/>
  <c r="I186" i="16" s="1"/>
  <c r="I185" i="16" s="1"/>
  <c r="I152" i="16" s="1"/>
  <c r="I151" i="16" s="1"/>
  <c r="I27" i="13"/>
  <c r="G126" i="13"/>
  <c r="G125" i="13" s="1"/>
  <c r="G124" i="13" s="1"/>
  <c r="G160" i="16"/>
  <c r="G152" i="16" s="1"/>
  <c r="G151" i="16" s="1"/>
  <c r="I58" i="16"/>
  <c r="H176" i="13"/>
  <c r="H174" i="13" s="1"/>
  <c r="H173" i="13" s="1"/>
  <c r="E31" i="14" s="1"/>
  <c r="H208" i="13"/>
  <c r="H207" i="13" s="1"/>
  <c r="I237" i="13"/>
  <c r="I236" i="13"/>
  <c r="F35" i="14" s="1"/>
  <c r="F29" i="14"/>
  <c r="F28" i="14" s="1"/>
  <c r="D37" i="14"/>
  <c r="D36" i="14" s="1"/>
  <c r="G126" i="16"/>
  <c r="G125" i="16" s="1"/>
  <c r="G124" i="16" s="1"/>
  <c r="G188" i="16"/>
  <c r="G187" i="16" s="1"/>
  <c r="G186" i="16" s="1"/>
  <c r="G185" i="16" s="1"/>
  <c r="G237" i="13"/>
  <c r="G236" i="13"/>
  <c r="D35" i="14" s="1"/>
  <c r="I22" i="13"/>
  <c r="I21" i="13" s="1"/>
  <c r="F16" i="14" s="1"/>
  <c r="I48" i="13"/>
  <c r="G100" i="13"/>
  <c r="G99" i="13" s="1"/>
  <c r="H188" i="16"/>
  <c r="H187" i="16" s="1"/>
  <c r="H186" i="16" s="1"/>
  <c r="H185" i="16" s="1"/>
  <c r="H26" i="16"/>
  <c r="G234" i="16"/>
  <c r="G233" i="16" s="1"/>
  <c r="G232" i="16" s="1"/>
  <c r="G231" i="16" s="1"/>
  <c r="G230" i="16" s="1"/>
  <c r="H157" i="16"/>
  <c r="H156" i="16" s="1"/>
  <c r="H155" i="16" s="1"/>
  <c r="H154" i="16" s="1"/>
  <c r="H153" i="16" s="1"/>
  <c r="H92" i="16"/>
  <c r="H91" i="16" s="1"/>
  <c r="H82" i="16" s="1"/>
  <c r="H81" i="16" s="1"/>
  <c r="G48" i="13"/>
  <c r="I11" i="16" l="1"/>
  <c r="I12" i="16"/>
  <c r="G98" i="13"/>
  <c r="D26" i="14"/>
  <c r="D25" i="14" s="1"/>
  <c r="E34" i="14"/>
  <c r="E33" i="14" s="1"/>
  <c r="H206" i="13"/>
  <c r="H134" i="13"/>
  <c r="H133" i="13"/>
  <c r="I49" i="13"/>
  <c r="I47" i="13"/>
  <c r="I46" i="13" s="1"/>
  <c r="F19" i="14" s="1"/>
  <c r="F14" i="14" s="1"/>
  <c r="G11" i="16"/>
  <c r="H107" i="16"/>
  <c r="H106" i="16" s="1"/>
  <c r="H105" i="16" s="1"/>
  <c r="H11" i="16" s="1"/>
  <c r="G105" i="16"/>
  <c r="G12" i="16" s="1"/>
  <c r="D33" i="14"/>
  <c r="G49" i="13"/>
  <c r="G47" i="13"/>
  <c r="G46" i="13" s="1"/>
  <c r="I13" i="13"/>
  <c r="I12" i="13" s="1"/>
  <c r="H152" i="16"/>
  <c r="H151" i="16" s="1"/>
  <c r="I206" i="13"/>
  <c r="F34" i="14"/>
  <c r="F33" i="14" s="1"/>
  <c r="G206" i="13"/>
  <c r="E29" i="14" l="1"/>
  <c r="E28" i="14" s="1"/>
  <c r="E13" i="14" s="1"/>
  <c r="H132" i="13"/>
  <c r="H12" i="13" s="1"/>
  <c r="F13" i="14"/>
  <c r="H12" i="16"/>
  <c r="D19" i="14"/>
  <c r="D14" i="14" s="1"/>
  <c r="D13" i="14" s="1"/>
  <c r="G13" i="13"/>
  <c r="G12" i="13" s="1"/>
</calcChain>
</file>

<file path=xl/sharedStrings.xml><?xml version="1.0" encoding="utf-8"?>
<sst xmlns="http://schemas.openxmlformats.org/spreadsheetml/2006/main" count="2253" uniqueCount="313">
  <si>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</si>
  <si>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</si>
  <si>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</si>
  <si>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</si>
  <si>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</si>
  <si>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</si>
  <si>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</si>
  <si>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</si>
  <si>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</si>
  <si>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</si>
  <si>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</si>
  <si>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</si>
  <si>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</si>
  <si>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</si>
  <si>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</si>
  <si>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</si>
  <si>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</si>
  <si>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</si>
  <si>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</si>
  <si>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</si>
  <si>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</si>
  <si>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</si>
  <si>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</si>
  <si>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</si>
  <si>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Мероприятия в области строительства, архитектуры и градостроительства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</si>
  <si>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</si>
  <si>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</si>
  <si>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</si>
  <si>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</si>
  <si>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</si>
  <si>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</si>
  <si>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</si>
  <si>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</si>
  <si>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</si>
  <si>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</si>
  <si>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</si>
  <si>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</si>
  <si>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</si>
  <si>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</si>
  <si>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</si>
  <si>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</si>
  <si>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</si>
  <si>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</si>
  <si>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</si>
  <si>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</si>
  <si>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</si>
  <si>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</si>
  <si>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</si>
  <si>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</si>
  <si>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</si>
  <si>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</si>
  <si>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</si>
  <si>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</si>
  <si>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</si>
  <si>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</si>
  <si>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</si>
  <si>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</si>
  <si>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</si>
  <si>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</si>
  <si>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</si>
  <si>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</si>
  <si>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</si>
  <si>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</si>
  <si>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</si>
  <si>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</si>
  <si>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</si>
  <si>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</si>
  <si>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</si>
  <si>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</si>
  <si>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</si>
  <si>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</si>
  <si>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</si>
  <si>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</si>
  <si>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</si>
  <si>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</si>
  <si>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</si>
  <si>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</si>
  <si>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</si>
  <si>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</si>
  <si>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</si>
  <si>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</si>
  <si>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</si>
  <si>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</si>
  <si>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</si>
  <si>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</si>
  <si>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</si>
  <si>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</si>
  <si>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</si>
  <si>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</si>
  <si>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</si>
  <si>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</si>
  <si>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</si>
  <si>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</si>
  <si>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</si>
  <si>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</si>
  <si>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</si>
  <si>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</si>
  <si>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</si>
  <si>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</si>
  <si>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</si>
  <si>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</si>
  <si>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</si>
  <si>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</si>
  <si>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</si>
  <si>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</si>
  <si>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</si>
  <si>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</si>
  <si>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</si>
  <si>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87 9 01 80280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</si>
  <si>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</si>
  <si>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</si>
  <si>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</si>
  <si>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</si>
  <si>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</si>
  <si>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</si>
  <si>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</si>
  <si>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</si>
  <si>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</si>
  <si>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</si>
  <si>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</si>
  <si>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</si>
  <si>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</si>
  <si>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</si>
  <si>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</si>
  <si>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</si>
  <si>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</si>
  <si>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</si>
  <si>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</si>
  <si>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</si>
  <si>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</si>
  <si>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</si>
  <si>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</si>
  <si>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</si>
  <si>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</si>
  <si>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</si>
  <si>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</si>
  <si>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</si>
  <si>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</si>
  <si>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</si>
  <si>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</si>
  <si>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</si>
  <si>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</si>
  <si>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</si>
  <si>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</si>
  <si>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</si>
  <si>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</si>
  <si>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</si>
  <si>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</si>
  <si>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</si>
  <si>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</si>
  <si>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</si>
  <si>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</si>
  <si>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</si>
  <si>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</si>
  <si>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</si>
  <si>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</si>
  <si>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</si>
  <si>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</si>
  <si>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</si>
  <si>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</si>
  <si>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</si>
  <si>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</si>
  <si>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</si>
  <si>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</si>
  <si>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</si>
  <si>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</si>
  <si>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</si>
  <si>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</si>
  <si>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</si>
  <si>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</si>
  <si>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</si>
  <si>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</si>
  <si>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</si>
  <si>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</si>
  <si>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</si>
  <si>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</si>
  <si>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</si>
  <si>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</si>
  <si>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</si>
  <si>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</si>
  <si>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</si>
  <si>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</si>
  <si>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</si>
  <si>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</si>
  <si>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</si>
  <si>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</si>
  <si>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</si>
  <si>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</si>
  <si>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</si>
  <si>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</si>
  <si>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</si>
  <si>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</si>
  <si>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</si>
  <si>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</si>
  <si>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</si>
  <si>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</si>
  <si>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</si>
  <si>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</si>
  <si>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</si>
  <si>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</si>
  <si>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</si>
  <si>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</si>
  <si>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</si>
  <si>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</si>
  <si>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</si>
  <si>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</si>
  <si>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</si>
  <si>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45 2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</si>
  <si>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</si>
  <si>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</si>
  <si>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</si>
  <si>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</si>
  <si>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</si>
  <si>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</si>
  <si>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</si>
  <si>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</si>
  <si>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</si>
  <si>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</si>
  <si>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</si>
  <si>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</si>
  <si>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</si>
  <si>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</si>
  <si>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</si>
  <si>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</si>
  <si>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</si>
  <si>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</si>
  <si>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</si>
  <si>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</si>
  <si>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</si>
  <si>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Основные мероприятия: Содержание и ремонт объектов коммунального хозяйства</t>
  </si>
  <si>
    <t>Озеленение сельских территорий</t>
  </si>
  <si>
    <t>49 1 03 80180</t>
  </si>
  <si>
    <t>Ремонт объектов жилищного фонда</t>
  </si>
  <si>
    <t>49 1 05 80130</t>
  </si>
  <si>
    <t>Подпрограмма  "Развитие музея Водской культуры "</t>
  </si>
  <si>
    <t>Основные мероприятия: обеспечение деятельности музея</t>
  </si>
  <si>
    <t>Обеспечение деятельности музея</t>
  </si>
  <si>
    <t>45 6 01 80220</t>
  </si>
  <si>
    <t>Основные мероприятия:Мероприятия по содержанию и ремонту муниципального жилого фонда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</si>
  <si>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</si>
  <si>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</si>
  <si>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</si>
  <si>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>Софинансирование мероприятий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</si>
  <si>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48 1 01 S0880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</si>
  <si>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</si>
  <si>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</si>
  <si>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45 6 01 s0360</t>
  </si>
  <si>
    <t>45 2 01 s0360</t>
  </si>
  <si>
    <t>87 9 01 80010</t>
  </si>
  <si>
    <t>Проведение выборов и референдумов</t>
  </si>
  <si>
    <t>Другие вопросы в области жилищно-коммунального хозяйства</t>
  </si>
  <si>
    <t>45 6 00 00000</t>
  </si>
  <si>
    <t>46 6 01 00000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</si>
  <si>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</si>
  <si>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42 1 00 00000</t>
  </si>
  <si>
    <t>42 1 01 00000</t>
  </si>
  <si>
    <t>Софинансирование расходов на мероприятия в рамках реализации областного закона от 15 января 2018 года N 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</si>
  <si>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</si>
  <si>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 xml:space="preserve">Основные мероприятия: ремонт автомобильных дорог общего пользования местного значения  </t>
  </si>
  <si>
    <t>МУНИЦИПАЛЬНЫЕ ПРОГРАММЫ</t>
  </si>
  <si>
    <t>48 0 00 00000</t>
  </si>
  <si>
    <t>НЕПРОГРАММНЫЕ</t>
  </si>
  <si>
    <t>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</si>
  <si>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49 1 05 80090</t>
  </si>
  <si>
    <t>Софинансирование расходов на мероприятия 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самоуправления".</t>
  </si>
  <si>
    <t>87 9 01 80160</t>
  </si>
  <si>
    <t>Ведомственная структура расходов бюджета</t>
  </si>
  <si>
    <t>муниципального образования  "Усть-Лужское сельское поселение"  на  2019 год и на плановый период 2020 и 2021 годов.</t>
  </si>
  <si>
    <t>320</t>
  </si>
  <si>
    <t>Сциальные выплаты гражданам, кроме публичных нормативных социальных выплат</t>
  </si>
  <si>
    <t>ВСЕГО: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</si>
  <si>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"Усть-Лужское сельское поселение"  на  2019 год и на плановый период 2020 и 2021 годов.</t>
  </si>
  <si>
    <t>Физическая культура</t>
  </si>
  <si>
    <t>87 9 01 01150</t>
  </si>
  <si>
    <t>Осуществление закреплённых за муниципальным образованием законодательством полномочий</t>
  </si>
  <si>
    <t>87 9 01 s0360</t>
  </si>
  <si>
    <t>Распределение бюджетных ассигнований по разделам, подразделам классификации расходов бюджета МО "Усть-Лужское сельское поселение" на 2019год и на плановый период 2020 и 2021 годов</t>
  </si>
  <si>
    <t>45 1 01 01150</t>
  </si>
  <si>
    <t>45 6 01 01150</t>
  </si>
  <si>
    <t>45 2 01 01150</t>
  </si>
  <si>
    <t>45 6 01 00000</t>
  </si>
  <si>
    <t>Софинансирование выплат стимулирующего характера работникам муниципальных учреждений культуры Ленинградской области</t>
  </si>
  <si>
    <t>42 1 07 00000</t>
  </si>
  <si>
    <t>42 1 07 s4660</t>
  </si>
  <si>
    <t>Другие вопросы в области национальной безопасности и правоохранительной деятельности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</si>
  <si>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</si>
  <si>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</si>
  <si>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Муниципальная программа "Обеспечение устойчивого функционирования и развития коммунальной и инженерной инфраструктуры в муниципальном образовании «Усть-Лужское сельское поселение»"</t>
  </si>
  <si>
    <t xml:space="preserve">Мероприятия по приобретению и установке автоматизированной модульной транспортабельной котельной на дизельном топливе для обеспечения услугами теплоснабжения и горячего водоснабжения жителей многоквартирного дома N47 в квартале Судоверфь пос. Усть-Луга. </t>
  </si>
  <si>
    <t>46 0 00 00000</t>
  </si>
  <si>
    <t>46 5 00 00000</t>
  </si>
  <si>
    <t>46 5 01 00000</t>
  </si>
  <si>
    <t>46 5 01 72120</t>
  </si>
  <si>
    <t xml:space="preserve">Завершение строительства канализационных очистных сооружений (КОС) хозяйственно-бытовых сточных вод в пос.Усть-Луга квартал Ленрыба. </t>
  </si>
  <si>
    <t>87 9 01 s0250</t>
  </si>
  <si>
    <t>Социальная помощь</t>
  </si>
  <si>
    <t>Муниципальная программа МО Усть-Лужское сельское поселение» «Обеспечение качественным жильём граждан на территории МО «Усть-Лужское поселение»»</t>
  </si>
  <si>
    <t>43 0 00  00000</t>
  </si>
  <si>
    <t xml:space="preserve">Подпрограмма «Жилье для молодежи». </t>
  </si>
  <si>
    <t>43 2 00  00000</t>
  </si>
  <si>
    <t>43 2 01  00000</t>
  </si>
  <si>
    <t xml:space="preserve">Улучшение жилья для молодежи в рамках государственной программы Ленинградской области «Обеспечение качественным жильем граждан на территории Ленинградской области». </t>
  </si>
  <si>
    <t>Субсидии гражданам на приобретение жилья</t>
  </si>
  <si>
    <t>43 2 01  L4970</t>
  </si>
  <si>
    <t>Финансирование строительства очистных сооружений хозяйственно-бытовых сточных вод поселка Усть-Луга в рамках подпрограммы "Водоснабжение и водоотведение ЛО на 2014-2017 г.г.Государственной программы ЛО "Обеспечение устойчивого функционирование и развития коммунальной и инженерной инфраструктуры и повышение энергоэффективности в ЛО"</t>
  </si>
  <si>
    <t>87 9 0180420</t>
  </si>
  <si>
    <t>Социальные выплаты гражданам, кроме публичных нормативных социальных выплат</t>
  </si>
  <si>
    <t>14</t>
  </si>
  <si>
    <t>410</t>
  </si>
  <si>
    <t>Бюджетные инвестиции</t>
  </si>
  <si>
    <t>48 1 06 S0880</t>
  </si>
  <si>
    <t>48 1 06 00000</t>
  </si>
  <si>
    <t>от 10.06.2019 №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</si>
</sst>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#,##0.0"/>
    <numFmt numFmtId="186" formatCode="0.0"/>
  </numFmts>
  <fonts count="35" x14ac:knownFonts="1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Fill="1"/>
    <xf numFmtId="0" fontId="8" fillId="0" borderId="1" xfId="0" applyFont="1" applyFill="1" applyBorder="1"/>
    <xf numFmtId="0" fontId="7" fillId="0" borderId="1" xfId="0" applyFont="1" applyFill="1" applyBorder="1" applyAlignment="1">
      <alignment wrapText="1"/>
    </xf>
    <xf numFmtId="181" fontId="8" fillId="0" borderId="1" xfId="0" applyNumberFormat="1" applyFont="1" applyFill="1" applyBorder="1" applyAlignment="1">
      <alignment horizontal="right" wrapText="1"/>
    </xf>
    <xf numFmtId="181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9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181" fontId="7" fillId="0" borderId="2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0" fontId="30" fillId="0" borderId="0" xfId="0" applyFont="1" applyFill="1"/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0" fillId="0" borderId="0" xfId="0" applyNumberFormat="1" applyFill="1" applyAlignment="1"/>
    <xf numFmtId="0" fontId="17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181" fontId="10" fillId="0" borderId="3" xfId="0" applyNumberFormat="1" applyFont="1" applyFill="1" applyBorder="1" applyAlignment="1">
      <alignment horizontal="right" wrapText="1"/>
    </xf>
    <xf numFmtId="0" fontId="31" fillId="0" borderId="0" xfId="0" applyFont="1" applyFill="1"/>
    <xf numFmtId="0" fontId="4" fillId="0" borderId="3" xfId="0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181" fontId="15" fillId="0" borderId="3" xfId="0" applyNumberFormat="1" applyFont="1" applyFill="1" applyBorder="1" applyAlignment="1">
      <alignment horizontal="right" wrapText="1"/>
    </xf>
    <xf numFmtId="4" fontId="0" fillId="0" borderId="0" xfId="0" applyNumberFormat="1" applyFill="1"/>
    <xf numFmtId="0" fontId="10" fillId="0" borderId="3" xfId="0" applyFont="1" applyFill="1" applyBorder="1" applyAlignment="1">
      <alignment wrapText="1"/>
    </xf>
    <xf numFmtId="49" fontId="10" fillId="0" borderId="3" xfId="0" applyNumberFormat="1" applyFont="1" applyFill="1" applyBorder="1" applyAlignment="1">
      <alignment horizontal="center" wrapText="1"/>
    </xf>
    <xf numFmtId="181" fontId="10" fillId="0" borderId="3" xfId="0" applyNumberFormat="1" applyFont="1" applyFill="1" applyBorder="1"/>
    <xf numFmtId="0" fontId="2" fillId="0" borderId="3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wrapText="1"/>
    </xf>
    <xf numFmtId="181" fontId="11" fillId="0" borderId="3" xfId="0" applyNumberFormat="1" applyFont="1" applyFill="1" applyBorder="1"/>
    <xf numFmtId="0" fontId="1" fillId="0" borderId="3" xfId="0" applyFont="1" applyFill="1" applyBorder="1" applyAlignment="1">
      <alignment wrapText="1"/>
    </xf>
    <xf numFmtId="181" fontId="1" fillId="0" borderId="3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181" fontId="12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81" fontId="5" fillId="0" borderId="3" xfId="0" applyNumberFormat="1" applyFont="1" applyFill="1" applyBorder="1" applyAlignment="1">
      <alignment horizontal="right" vertical="top" wrapText="1"/>
    </xf>
    <xf numFmtId="49" fontId="18" fillId="0" borderId="3" xfId="0" applyNumberFormat="1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181" fontId="18" fillId="0" borderId="3" xfId="0" applyNumberFormat="1" applyFont="1" applyFill="1" applyBorder="1" applyAlignment="1">
      <alignment horizontal="right" vertical="top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181" fontId="18" fillId="0" borderId="3" xfId="0" applyNumberFormat="1" applyFont="1" applyFill="1" applyBorder="1" applyAlignment="1">
      <alignment horizontal="right" wrapText="1"/>
    </xf>
    <xf numFmtId="181" fontId="5" fillId="0" borderId="3" xfId="0" applyNumberFormat="1" applyFont="1" applyFill="1" applyBorder="1" applyAlignment="1">
      <alignment horizontal="right" wrapText="1"/>
    </xf>
    <xf numFmtId="49" fontId="14" fillId="0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0" fontId="3" fillId="0" borderId="3" xfId="0" applyFont="1" applyFill="1" applyBorder="1"/>
    <xf numFmtId="0" fontId="13" fillId="0" borderId="3" xfId="0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181" fontId="3" fillId="0" borderId="3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right" wrapText="1"/>
    </xf>
    <xf numFmtId="49" fontId="0" fillId="0" borderId="3" xfId="0" applyNumberFormat="1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0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wrapText="1"/>
    </xf>
    <xf numFmtId="0" fontId="23" fillId="0" borderId="3" xfId="0" applyFont="1" applyFill="1" applyBorder="1" applyAlignment="1">
      <alignment wrapText="1"/>
    </xf>
    <xf numFmtId="0" fontId="23" fillId="0" borderId="3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/>
    <xf numFmtId="0" fontId="32" fillId="0" borderId="0" xfId="0" applyFont="1" applyFill="1"/>
    <xf numFmtId="0" fontId="25" fillId="0" borderId="3" xfId="0" applyFont="1" applyFill="1" applyBorder="1" applyAlignment="1">
      <alignment horizontal="center" wrapText="1"/>
    </xf>
    <xf numFmtId="49" fontId="25" fillId="0" borderId="3" xfId="0" applyNumberFormat="1" applyFont="1" applyFill="1" applyBorder="1" applyAlignment="1">
      <alignment horizontal="center" wrapText="1"/>
    </xf>
    <xf numFmtId="181" fontId="25" fillId="0" borderId="3" xfId="0" applyNumberFormat="1" applyFont="1" applyFill="1" applyBorder="1" applyAlignment="1">
      <alignment horizontal="right" wrapText="1"/>
    </xf>
    <xf numFmtId="0" fontId="0" fillId="0" borderId="3" xfId="0" applyFill="1" applyBorder="1"/>
    <xf numFmtId="0" fontId="2" fillId="0" borderId="0" xfId="0" applyFont="1" applyFill="1" applyBorder="1" applyAlignment="1"/>
    <xf numFmtId="186" fontId="31" fillId="0" borderId="0" xfId="0" applyNumberFormat="1" applyFont="1" applyFill="1"/>
    <xf numFmtId="49" fontId="25" fillId="0" borderId="3" xfId="0" applyNumberFormat="1" applyFont="1" applyFill="1" applyBorder="1" applyAlignment="1">
      <alignment horizontal="center" vertical="top" wrapText="1"/>
    </xf>
    <xf numFmtId="181" fontId="31" fillId="0" borderId="0" xfId="0" applyNumberFormat="1" applyFont="1" applyFill="1"/>
    <xf numFmtId="0" fontId="33" fillId="0" borderId="0" xfId="0" applyFont="1" applyFill="1" applyBorder="1" applyAlignment="1">
      <alignment wrapText="1"/>
    </xf>
    <xf numFmtId="181" fontId="33" fillId="0" borderId="0" xfId="0" applyNumberFormat="1" applyFont="1" applyFill="1" applyBorder="1" applyAlignment="1">
      <alignment wrapText="1"/>
    </xf>
    <xf numFmtId="0" fontId="28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wrapText="1"/>
    </xf>
    <xf numFmtId="49" fontId="20" fillId="0" borderId="3" xfId="0" applyNumberFormat="1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181" fontId="20" fillId="0" borderId="3" xfId="0" applyNumberFormat="1" applyFont="1" applyFill="1" applyBorder="1" applyAlignment="1">
      <alignment horizontal="right" wrapText="1"/>
    </xf>
    <xf numFmtId="181" fontId="26" fillId="0" borderId="3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181" fontId="0" fillId="0" borderId="0" xfId="0" applyNumberFormat="1" applyFill="1"/>
    <xf numFmtId="0" fontId="2" fillId="0" borderId="3" xfId="0" applyFont="1" applyFill="1" applyBorder="1"/>
    <xf numFmtId="0" fontId="5" fillId="0" borderId="3" xfId="0" applyFont="1" applyFill="1" applyBorder="1" applyAlignment="1">
      <alignment horizontal="left" vertical="top" wrapText="1"/>
    </xf>
    <xf numFmtId="3" fontId="0" fillId="0" borderId="0" xfId="0" applyNumberFormat="1" applyFill="1"/>
    <xf numFmtId="0" fontId="26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0" fontId="25" fillId="0" borderId="3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/>
    </xf>
    <xf numFmtId="4" fontId="0" fillId="0" borderId="3" xfId="0" applyNumberFormat="1" applyFill="1" applyBorder="1"/>
    <xf numFmtId="0" fontId="30" fillId="0" borderId="3" xfId="0" applyFont="1" applyFill="1" applyBorder="1"/>
    <xf numFmtId="4" fontId="0" fillId="0" borderId="0" xfId="0" applyNumberFormat="1" applyFill="1" applyBorder="1" applyAlignment="1">
      <alignment horizontal="right"/>
    </xf>
    <xf numFmtId="181" fontId="0" fillId="0" borderId="3" xfId="0" applyNumberFormat="1" applyFill="1" applyBorder="1" applyAlignment="1">
      <alignment horizontal="right" wrapText="1"/>
    </xf>
    <xf numFmtId="0" fontId="21" fillId="0" borderId="3" xfId="0" applyNumberFormat="1" applyFont="1" applyFill="1" applyBorder="1" applyAlignment="1">
      <alignment wrapText="1"/>
    </xf>
    <xf numFmtId="0" fontId="29" fillId="0" borderId="0" xfId="0" applyFont="1" applyFill="1" applyAlignment="1">
      <alignment horizontal="right"/>
    </xf>
    <xf numFmtId="181" fontId="1" fillId="2" borderId="3" xfId="0" applyNumberFormat="1" applyFont="1" applyFill="1" applyBorder="1" applyAlignment="1">
      <alignment horizontal="right" wrapText="1"/>
    </xf>
    <xf numFmtId="181" fontId="1" fillId="3" borderId="3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/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34" fillId="0" borderId="23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H9" sqref="H9"/>
    </sheetView>
  </sheetViews>
  <sheetFormatPr defaultRowHeight="12.75" x14ac:dyDescent="0.2"/>
  <cols>
    <col min="1" max="1" width="63.5703125" style="1" customWidth="1"/>
    <col min="2" max="2" width="6.85546875" style="1" customWidth="1"/>
    <col min="3" max="3" width="6.42578125" style="1" customWidth="1"/>
    <col min="4" max="4" width="12.42578125" style="1" customWidth="1"/>
    <col min="5" max="5" width="12.5703125" style="1" customWidth="1"/>
    <col min="6" max="6" width="13.42578125" style="1" customWidth="1"/>
    <col min="7" max="16384" width="9.140625" style="1"/>
  </cols>
  <sheetData>
    <row r="1" spans="1:7" x14ac:dyDescent="0.2">
      <c r="C1" s="145" t="s">
        <v>167</v>
      </c>
      <c r="D1" s="145"/>
      <c r="E1" s="145"/>
      <c r="F1" s="145"/>
    </row>
    <row r="2" spans="1:7" x14ac:dyDescent="0.2">
      <c r="C2" s="146" t="s">
        <v>168</v>
      </c>
      <c r="D2" s="147"/>
      <c r="E2" s="147"/>
      <c r="F2" s="147"/>
    </row>
    <row r="3" spans="1:7" x14ac:dyDescent="0.2">
      <c r="C3" s="146" t="s">
        <v>169</v>
      </c>
      <c r="D3" s="147"/>
      <c r="E3" s="147"/>
      <c r="F3" s="147"/>
    </row>
    <row r="4" spans="1:7" x14ac:dyDescent="0.2">
      <c r="C4" s="146" t="s">
        <v>170</v>
      </c>
      <c r="D4" s="147"/>
      <c r="E4" s="147"/>
      <c r="F4" s="147"/>
    </row>
    <row r="5" spans="1:7" x14ac:dyDescent="0.2">
      <c r="C5" s="146" t="s">
        <v>312</v>
      </c>
      <c r="D5" s="147"/>
      <c r="E5" s="147"/>
      <c r="F5" s="147"/>
    </row>
    <row r="6" spans="1:7" ht="33.75" customHeight="1" x14ac:dyDescent="0.2">
      <c r="A6" s="151" t="s">
        <v>276</v>
      </c>
      <c r="B6" s="152"/>
      <c r="C6" s="152"/>
      <c r="D6" s="153"/>
      <c r="E6" s="153"/>
      <c r="F6" s="153"/>
    </row>
    <row r="7" spans="1:7" x14ac:dyDescent="0.2">
      <c r="A7" s="152"/>
      <c r="B7" s="152"/>
      <c r="C7" s="152"/>
      <c r="D7" s="153"/>
      <c r="E7" s="153"/>
      <c r="F7" s="153"/>
    </row>
    <row r="8" spans="1:7" ht="13.5" thickBot="1" x14ac:dyDescent="0.25">
      <c r="E8" s="1" t="s">
        <v>0</v>
      </c>
    </row>
    <row r="9" spans="1:7" ht="15.75" x14ac:dyDescent="0.2">
      <c r="A9" s="148" t="s">
        <v>1</v>
      </c>
      <c r="B9" s="136" t="s">
        <v>3</v>
      </c>
      <c r="C9" s="136" t="s">
        <v>4</v>
      </c>
      <c r="D9" s="139" t="s">
        <v>6</v>
      </c>
      <c r="E9" s="140"/>
      <c r="F9" s="141"/>
    </row>
    <row r="10" spans="1:7" ht="12.75" customHeight="1" x14ac:dyDescent="0.2">
      <c r="A10" s="149"/>
      <c r="B10" s="137"/>
      <c r="C10" s="137"/>
      <c r="D10" s="142">
        <v>2019</v>
      </c>
      <c r="E10" s="154">
        <v>2020</v>
      </c>
      <c r="F10" s="154">
        <v>2021</v>
      </c>
    </row>
    <row r="11" spans="1:7" x14ac:dyDescent="0.2">
      <c r="A11" s="149"/>
      <c r="B11" s="137"/>
      <c r="C11" s="137"/>
      <c r="D11" s="143"/>
      <c r="E11" s="155"/>
      <c r="F11" s="155"/>
    </row>
    <row r="12" spans="1:7" ht="20.25" customHeight="1" thickBot="1" x14ac:dyDescent="0.25">
      <c r="A12" s="150"/>
      <c r="B12" s="138"/>
      <c r="C12" s="138"/>
      <c r="D12" s="144"/>
      <c r="E12" s="156"/>
      <c r="F12" s="156"/>
      <c r="G12" s="16"/>
    </row>
    <row r="13" spans="1:7" ht="15.75" x14ac:dyDescent="0.25">
      <c r="A13" s="12" t="s">
        <v>48</v>
      </c>
      <c r="B13" s="13" t="s">
        <v>15</v>
      </c>
      <c r="C13" s="13" t="s">
        <v>15</v>
      </c>
      <c r="D13" s="14">
        <f>D14+D22+D25+D28+D33+D36+D39+D20</f>
        <v>47853.588000000003</v>
      </c>
      <c r="E13" s="14">
        <f>E14+E22+E25+E28+E33+E36+E39+E20</f>
        <v>25696.113999999998</v>
      </c>
      <c r="F13" s="14">
        <f>F14+F22+F25+F28+F33+F36+F39+F20</f>
        <v>25562.914000000001</v>
      </c>
      <c r="G13" s="16"/>
    </row>
    <row r="14" spans="1:7" ht="15.75" x14ac:dyDescent="0.25">
      <c r="A14" s="3" t="s">
        <v>16</v>
      </c>
      <c r="B14" s="6" t="s">
        <v>36</v>
      </c>
      <c r="C14" s="6" t="s">
        <v>37</v>
      </c>
      <c r="D14" s="5">
        <f>SUM(D15:D19)</f>
        <v>11394.988000000003</v>
      </c>
      <c r="E14" s="5">
        <f>SUM(E15:E19)</f>
        <v>11228.133999999998</v>
      </c>
      <c r="F14" s="5">
        <f>SUM(F15:F19)</f>
        <v>11269.634000000002</v>
      </c>
      <c r="G14" s="16"/>
    </row>
    <row r="15" spans="1:7" ht="51" customHeight="1" x14ac:dyDescent="0.25">
      <c r="A15" s="7" t="s">
        <v>11</v>
      </c>
      <c r="B15" s="8" t="s">
        <v>36</v>
      </c>
      <c r="C15" s="8" t="s">
        <v>38</v>
      </c>
      <c r="D15" s="4">
        <f>'6'!G14</f>
        <v>325.34800000000001</v>
      </c>
      <c r="E15" s="4">
        <f>'6'!H14</f>
        <v>325.34800000000001</v>
      </c>
      <c r="F15" s="4">
        <f>'6'!I14</f>
        <v>325.34800000000001</v>
      </c>
      <c r="G15" s="101"/>
    </row>
    <row r="16" spans="1:7" ht="46.5" customHeight="1" x14ac:dyDescent="0.25">
      <c r="A16" s="7" t="s">
        <v>17</v>
      </c>
      <c r="B16" s="8" t="s">
        <v>36</v>
      </c>
      <c r="C16" s="8" t="s">
        <v>39</v>
      </c>
      <c r="D16" s="4">
        <f>'6'!G21</f>
        <v>10295.040000000003</v>
      </c>
      <c r="E16" s="4">
        <f>'6'!H21</f>
        <v>10282.485999999999</v>
      </c>
      <c r="F16" s="4">
        <f>'6'!I21</f>
        <v>10317.186000000002</v>
      </c>
    </row>
    <row r="17" spans="1:9" ht="19.5" customHeight="1" x14ac:dyDescent="0.25">
      <c r="A17" s="15" t="s">
        <v>52</v>
      </c>
      <c r="B17" s="8" t="s">
        <v>36</v>
      </c>
      <c r="C17" s="8" t="s">
        <v>53</v>
      </c>
      <c r="D17" s="4">
        <f>'6'!G41</f>
        <v>150</v>
      </c>
      <c r="E17" s="4">
        <f>'6'!H41</f>
        <v>0</v>
      </c>
      <c r="F17" s="4">
        <f>'6'!I41</f>
        <v>0</v>
      </c>
      <c r="G17" s="101"/>
      <c r="H17" s="101"/>
      <c r="I17" s="101"/>
    </row>
    <row r="18" spans="1:9" ht="15.75" x14ac:dyDescent="0.25">
      <c r="A18" s="7" t="s">
        <v>18</v>
      </c>
      <c r="B18" s="8" t="s">
        <v>36</v>
      </c>
      <c r="C18" s="8" t="s">
        <v>40</v>
      </c>
      <c r="D18" s="4">
        <f>'6'!G34</f>
        <v>100</v>
      </c>
      <c r="E18" s="4">
        <f>'6'!H34</f>
        <v>100</v>
      </c>
      <c r="F18" s="4">
        <f>'6'!I34</f>
        <v>100</v>
      </c>
    </row>
    <row r="19" spans="1:9" ht="15.75" x14ac:dyDescent="0.25">
      <c r="A19" s="7" t="s">
        <v>23</v>
      </c>
      <c r="B19" s="8" t="s">
        <v>36</v>
      </c>
      <c r="C19" s="8" t="s">
        <v>41</v>
      </c>
      <c r="D19" s="4">
        <f>'6'!G46</f>
        <v>524.6</v>
      </c>
      <c r="E19" s="4">
        <f>'6'!H46</f>
        <v>520.29999999999995</v>
      </c>
      <c r="F19" s="4">
        <f>'6'!I46</f>
        <v>527.1</v>
      </c>
    </row>
    <row r="20" spans="1:9" ht="15.75" x14ac:dyDescent="0.25">
      <c r="A20" s="9" t="s">
        <v>13</v>
      </c>
      <c r="B20" s="6" t="s">
        <v>42</v>
      </c>
      <c r="C20" s="6" t="s">
        <v>37</v>
      </c>
      <c r="D20" s="5">
        <f>D21</f>
        <v>278.29999999999995</v>
      </c>
      <c r="E20" s="5">
        <f>E21</f>
        <v>266.39999999999998</v>
      </c>
      <c r="F20" s="5">
        <f>F21</f>
        <v>0</v>
      </c>
    </row>
    <row r="21" spans="1:9" ht="15.75" x14ac:dyDescent="0.25">
      <c r="A21" s="2" t="s">
        <v>19</v>
      </c>
      <c r="B21" s="8" t="s">
        <v>42</v>
      </c>
      <c r="C21" s="8" t="s">
        <v>38</v>
      </c>
      <c r="D21" s="4">
        <f>'6'!G78</f>
        <v>278.29999999999995</v>
      </c>
      <c r="E21" s="4">
        <f>'6'!H78</f>
        <v>266.39999999999998</v>
      </c>
      <c r="F21" s="4">
        <f>'6'!I78</f>
        <v>0</v>
      </c>
    </row>
    <row r="22" spans="1:9" ht="31.5" x14ac:dyDescent="0.25">
      <c r="A22" s="3" t="s">
        <v>32</v>
      </c>
      <c r="B22" s="6" t="s">
        <v>38</v>
      </c>
      <c r="C22" s="6" t="s">
        <v>37</v>
      </c>
      <c r="D22" s="5">
        <f>SUM(D23:D24)</f>
        <v>60.699999999999989</v>
      </c>
      <c r="E22" s="5">
        <f>SUM(E23:E23)</f>
        <v>189.5</v>
      </c>
      <c r="F22" s="5">
        <f>SUM(F23:F23)</f>
        <v>191.9</v>
      </c>
    </row>
    <row r="23" spans="1:9" ht="47.25" x14ac:dyDescent="0.25">
      <c r="A23" s="7" t="s">
        <v>31</v>
      </c>
      <c r="B23" s="8" t="s">
        <v>38</v>
      </c>
      <c r="C23" s="8" t="s">
        <v>43</v>
      </c>
      <c r="D23" s="4">
        <f>'6'!G91</f>
        <v>57.199999999999989</v>
      </c>
      <c r="E23" s="4">
        <f>'6'!H91</f>
        <v>189.5</v>
      </c>
      <c r="F23" s="4">
        <f>'6'!I91</f>
        <v>191.9</v>
      </c>
    </row>
    <row r="24" spans="1:9" ht="31.5" x14ac:dyDescent="0.25">
      <c r="A24" s="7" t="s">
        <v>284</v>
      </c>
      <c r="B24" s="8" t="s">
        <v>38</v>
      </c>
      <c r="C24" s="8" t="s">
        <v>307</v>
      </c>
      <c r="D24" s="4">
        <f>'6'!G92</f>
        <v>3.5</v>
      </c>
      <c r="E24" s="4"/>
      <c r="F24" s="4"/>
    </row>
    <row r="25" spans="1:9" ht="15.75" x14ac:dyDescent="0.25">
      <c r="A25" s="9" t="s">
        <v>20</v>
      </c>
      <c r="B25" s="6" t="s">
        <v>39</v>
      </c>
      <c r="C25" s="6" t="s">
        <v>37</v>
      </c>
      <c r="D25" s="5">
        <f>SUM(D26:D27)</f>
        <v>4657.7</v>
      </c>
      <c r="E25" s="5">
        <f>SUM(E26:E27)</f>
        <v>3186.3</v>
      </c>
      <c r="F25" s="5">
        <f>SUM(F26:F27)</f>
        <v>3186.3</v>
      </c>
    </row>
    <row r="26" spans="1:9" ht="15.75" x14ac:dyDescent="0.25">
      <c r="A26" s="2" t="s">
        <v>51</v>
      </c>
      <c r="B26" s="8" t="s">
        <v>39</v>
      </c>
      <c r="C26" s="8" t="s">
        <v>43</v>
      </c>
      <c r="D26" s="4">
        <f>'6'!G99</f>
        <v>4657.7</v>
      </c>
      <c r="E26" s="4">
        <f>'6'!H99</f>
        <v>3186.3</v>
      </c>
      <c r="F26" s="4">
        <f>'6'!I99</f>
        <v>3186.3</v>
      </c>
    </row>
    <row r="27" spans="1:9" ht="23.25" customHeight="1" x14ac:dyDescent="0.25">
      <c r="A27" s="7" t="s">
        <v>34</v>
      </c>
      <c r="B27" s="8" t="s">
        <v>39</v>
      </c>
      <c r="C27" s="8" t="s">
        <v>44</v>
      </c>
      <c r="D27" s="4">
        <f>SUM(E27:F27)</f>
        <v>0</v>
      </c>
      <c r="E27" s="4">
        <f>SUM(F27:F27)</f>
        <v>0</v>
      </c>
      <c r="F27" s="4">
        <v>0</v>
      </c>
    </row>
    <row r="28" spans="1:9" ht="15.75" x14ac:dyDescent="0.25">
      <c r="A28" s="9" t="s">
        <v>7</v>
      </c>
      <c r="B28" s="6" t="s">
        <v>45</v>
      </c>
      <c r="C28" s="6" t="s">
        <v>37</v>
      </c>
      <c r="D28" s="5">
        <f>SUM(D29:D32)</f>
        <v>18317.199999999997</v>
      </c>
      <c r="E28" s="5">
        <f>SUM(E29:E32)</f>
        <v>3659.38</v>
      </c>
      <c r="F28" s="5">
        <f>SUM(F29:F32)</f>
        <v>3743.1800000000003</v>
      </c>
    </row>
    <row r="29" spans="1:9" ht="15.75" x14ac:dyDescent="0.25">
      <c r="A29" s="2" t="s">
        <v>21</v>
      </c>
      <c r="B29" s="8" t="s">
        <v>45</v>
      </c>
      <c r="C29" s="8" t="s">
        <v>36</v>
      </c>
      <c r="D29" s="4">
        <f>'6'!G133</f>
        <v>411.3</v>
      </c>
      <c r="E29" s="4">
        <f>'6'!H133</f>
        <v>415.98</v>
      </c>
      <c r="F29" s="4">
        <f>'6'!I133</f>
        <v>415.98</v>
      </c>
      <c r="G29" s="101"/>
      <c r="H29" s="101"/>
      <c r="I29" s="101"/>
    </row>
    <row r="30" spans="1:9" ht="15.75" x14ac:dyDescent="0.25">
      <c r="A30" s="2" t="s">
        <v>8</v>
      </c>
      <c r="B30" s="8" t="s">
        <v>45</v>
      </c>
      <c r="C30" s="8" t="s">
        <v>42</v>
      </c>
      <c r="D30" s="4">
        <f>'6'!G150</f>
        <v>13838.4</v>
      </c>
      <c r="E30" s="4">
        <f>'6'!H150</f>
        <v>0</v>
      </c>
      <c r="F30" s="4">
        <f>'6'!I150</f>
        <v>0</v>
      </c>
    </row>
    <row r="31" spans="1:9" ht="15.75" x14ac:dyDescent="0.25">
      <c r="A31" s="2" t="s">
        <v>22</v>
      </c>
      <c r="B31" s="8" t="s">
        <v>45</v>
      </c>
      <c r="C31" s="8" t="s">
        <v>38</v>
      </c>
      <c r="D31" s="4">
        <f>'6'!G173</f>
        <v>3987.5</v>
      </c>
      <c r="E31" s="4">
        <f>'6'!H173</f>
        <v>3113.4</v>
      </c>
      <c r="F31" s="4">
        <f>'6'!I173</f>
        <v>3197.2000000000003</v>
      </c>
    </row>
    <row r="32" spans="1:9" ht="15.75" x14ac:dyDescent="0.25">
      <c r="A32" s="84" t="s">
        <v>250</v>
      </c>
      <c r="B32" s="8" t="s">
        <v>45</v>
      </c>
      <c r="C32" s="8" t="s">
        <v>45</v>
      </c>
      <c r="D32" s="4">
        <f>'6'!G201</f>
        <v>80</v>
      </c>
      <c r="E32" s="4">
        <f>'6'!H201</f>
        <v>130</v>
      </c>
      <c r="F32" s="4">
        <f>'6'!I201</f>
        <v>130</v>
      </c>
    </row>
    <row r="33" spans="1:9" ht="15.75" x14ac:dyDescent="0.25">
      <c r="A33" s="3" t="s">
        <v>35</v>
      </c>
      <c r="B33" s="6" t="s">
        <v>46</v>
      </c>
      <c r="C33" s="6" t="s">
        <v>37</v>
      </c>
      <c r="D33" s="5">
        <f>SUM(D34:D35)</f>
        <v>5825.2</v>
      </c>
      <c r="E33" s="5">
        <f>SUM(E34:E35)</f>
        <v>5846.6</v>
      </c>
      <c r="F33" s="5">
        <f>SUM(F34:F35)</f>
        <v>5852.1</v>
      </c>
    </row>
    <row r="34" spans="1:9" ht="15.75" x14ac:dyDescent="0.25">
      <c r="A34" s="7" t="s">
        <v>12</v>
      </c>
      <c r="B34" s="8" t="s">
        <v>46</v>
      </c>
      <c r="C34" s="8" t="s">
        <v>36</v>
      </c>
      <c r="D34" s="4">
        <f>'6'!G207</f>
        <v>5462.2</v>
      </c>
      <c r="E34" s="4">
        <f>'6'!H207</f>
        <v>5370.6</v>
      </c>
      <c r="F34" s="4">
        <f>'6'!I207</f>
        <v>5376.1</v>
      </c>
      <c r="G34" s="101"/>
      <c r="H34" s="101"/>
      <c r="I34" s="101"/>
    </row>
    <row r="35" spans="1:9" ht="19.5" customHeight="1" x14ac:dyDescent="0.25">
      <c r="A35" s="7" t="s">
        <v>27</v>
      </c>
      <c r="B35" s="8" t="s">
        <v>46</v>
      </c>
      <c r="C35" s="8" t="s">
        <v>39</v>
      </c>
      <c r="D35" s="4">
        <f>'6'!G236</f>
        <v>363</v>
      </c>
      <c r="E35" s="4">
        <f>'6'!H236</f>
        <v>476</v>
      </c>
      <c r="F35" s="4">
        <f>'6'!I236</f>
        <v>476</v>
      </c>
    </row>
    <row r="36" spans="1:9" ht="15.75" x14ac:dyDescent="0.25">
      <c r="A36" s="10" t="s">
        <v>28</v>
      </c>
      <c r="B36" s="6" t="s">
        <v>47</v>
      </c>
      <c r="C36" s="6" t="s">
        <v>37</v>
      </c>
      <c r="D36" s="5">
        <f>SUM(D37:D38)</f>
        <v>3319.5</v>
      </c>
      <c r="E36" s="5">
        <f>SUM(E37)</f>
        <v>1309.8</v>
      </c>
      <c r="F36" s="5">
        <f>SUM(F37)</f>
        <v>1309.8</v>
      </c>
    </row>
    <row r="37" spans="1:9" ht="15.75" x14ac:dyDescent="0.25">
      <c r="A37" s="2" t="s">
        <v>25</v>
      </c>
      <c r="B37" s="8" t="s">
        <v>47</v>
      </c>
      <c r="C37" s="8" t="s">
        <v>36</v>
      </c>
      <c r="D37" s="4">
        <f>'6'!G253</f>
        <v>1209.8</v>
      </c>
      <c r="E37" s="4">
        <f>'6'!H253</f>
        <v>1309.8</v>
      </c>
      <c r="F37" s="4">
        <f>'6'!I253</f>
        <v>1309.8</v>
      </c>
    </row>
    <row r="38" spans="1:9" ht="15.75" x14ac:dyDescent="0.25">
      <c r="A38" s="2" t="s">
        <v>295</v>
      </c>
      <c r="B38" s="8" t="s">
        <v>47</v>
      </c>
      <c r="C38" s="8" t="s">
        <v>38</v>
      </c>
      <c r="D38" s="4">
        <f>'6'!G259</f>
        <v>2109.6999999999998</v>
      </c>
      <c r="E38" s="4"/>
      <c r="F38" s="4"/>
    </row>
    <row r="39" spans="1:9" ht="15.75" x14ac:dyDescent="0.25">
      <c r="A39" s="3" t="s">
        <v>9</v>
      </c>
      <c r="B39" s="6" t="s">
        <v>40</v>
      </c>
      <c r="C39" s="6" t="s">
        <v>37</v>
      </c>
      <c r="D39" s="5">
        <f>D41+D40</f>
        <v>4000</v>
      </c>
      <c r="E39" s="5">
        <f>E41</f>
        <v>10</v>
      </c>
      <c r="F39" s="5">
        <f>F41</f>
        <v>10</v>
      </c>
    </row>
    <row r="40" spans="1:9" ht="15.75" x14ac:dyDescent="0.25">
      <c r="A40" s="7" t="s">
        <v>272</v>
      </c>
      <c r="B40" s="6" t="s">
        <v>40</v>
      </c>
      <c r="C40" s="6" t="s">
        <v>36</v>
      </c>
      <c r="D40" s="4">
        <f>'6'!G267</f>
        <v>4000</v>
      </c>
      <c r="E40" s="4">
        <f>'6'!H267</f>
        <v>0</v>
      </c>
      <c r="F40" s="4">
        <f>'6'!I267</f>
        <v>0</v>
      </c>
    </row>
    <row r="41" spans="1:9" ht="21.75" customHeight="1" x14ac:dyDescent="0.25">
      <c r="A41" s="7" t="s">
        <v>30</v>
      </c>
      <c r="B41" s="11" t="s">
        <v>40</v>
      </c>
      <c r="C41" s="11" t="s">
        <v>45</v>
      </c>
      <c r="D41" s="4">
        <f>'6'!G272</f>
        <v>0</v>
      </c>
      <c r="E41" s="4">
        <f>'6'!H272</f>
        <v>10</v>
      </c>
      <c r="F41" s="4">
        <f>'6'!I272</f>
        <v>10</v>
      </c>
    </row>
  </sheetData>
  <mergeCells count="13">
    <mergeCell ref="A9:A12"/>
    <mergeCell ref="C9:C12"/>
    <mergeCell ref="C5:F5"/>
    <mergeCell ref="A6:F7"/>
    <mergeCell ref="E10:E12"/>
    <mergeCell ref="F10:F12"/>
    <mergeCell ref="B9:B12"/>
    <mergeCell ref="D9:F9"/>
    <mergeCell ref="D10:D12"/>
    <mergeCell ref="C1:F1"/>
    <mergeCell ref="C2:F2"/>
    <mergeCell ref="C3:F3"/>
    <mergeCell ref="C4:F4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3"/>
  <sheetViews>
    <sheetView zoomScaleNormal="100" workbookViewId="0">
      <selection activeCell="H7" sqref="H7"/>
    </sheetView>
  </sheetViews>
  <sheetFormatPr defaultRowHeight="12.75" x14ac:dyDescent="0.2"/>
  <cols>
    <col min="1" max="1" width="56.5703125" style="1" customWidth="1"/>
    <col min="2" max="2" width="5.42578125" style="1" customWidth="1"/>
    <col min="3" max="3" width="6" style="1" customWidth="1"/>
    <col min="4" max="4" width="7.28515625" style="1" customWidth="1"/>
    <col min="5" max="5" width="15.28515625" style="1" customWidth="1"/>
    <col min="6" max="6" width="4.5703125" style="1" customWidth="1"/>
    <col min="7" max="7" width="11.42578125" style="1" customWidth="1"/>
    <col min="8" max="8" width="11.140625" style="16" customWidth="1"/>
    <col min="9" max="9" width="9.140625" style="1"/>
    <col min="10" max="10" width="12.7109375" style="1" bestFit="1" customWidth="1"/>
    <col min="11" max="11" width="11.7109375" style="1" bestFit="1" customWidth="1"/>
    <col min="12" max="16384" width="9.140625" style="1"/>
  </cols>
  <sheetData>
    <row r="1" spans="1:12" x14ac:dyDescent="0.2">
      <c r="C1" s="19"/>
      <c r="I1" s="17" t="s">
        <v>171</v>
      </c>
      <c r="J1" s="20"/>
      <c r="K1" s="20"/>
      <c r="L1" s="20"/>
    </row>
    <row r="2" spans="1:12" x14ac:dyDescent="0.2">
      <c r="C2" s="19"/>
      <c r="I2" s="18" t="s">
        <v>168</v>
      </c>
      <c r="J2" s="21"/>
      <c r="K2" s="21"/>
      <c r="L2" s="21"/>
    </row>
    <row r="3" spans="1:12" x14ac:dyDescent="0.2">
      <c r="C3" s="19"/>
      <c r="I3" s="18" t="s">
        <v>169</v>
      </c>
      <c r="J3" s="21"/>
      <c r="K3" s="21"/>
      <c r="L3" s="21"/>
    </row>
    <row r="4" spans="1:12" x14ac:dyDescent="0.2">
      <c r="C4" s="19"/>
      <c r="I4" s="18" t="s">
        <v>170</v>
      </c>
      <c r="J4" s="21"/>
      <c r="K4" s="21"/>
      <c r="L4" s="21"/>
    </row>
    <row r="5" spans="1:12" ht="15.75" x14ac:dyDescent="0.25">
      <c r="C5" s="19"/>
      <c r="H5" s="21"/>
      <c r="I5" s="133" t="s">
        <v>312</v>
      </c>
      <c r="J5" s="130"/>
      <c r="K5" s="112"/>
      <c r="L5" s="112"/>
    </row>
    <row r="6" spans="1:12" ht="15.75" x14ac:dyDescent="0.25">
      <c r="A6" s="159" t="s">
        <v>266</v>
      </c>
      <c r="B6" s="159"/>
      <c r="C6" s="159"/>
      <c r="D6" s="159"/>
      <c r="E6" s="159"/>
      <c r="F6" s="159"/>
      <c r="G6" s="160"/>
      <c r="I6" s="22"/>
    </row>
    <row r="7" spans="1:12" ht="34.5" customHeight="1" x14ac:dyDescent="0.25">
      <c r="A7" s="157" t="s">
        <v>267</v>
      </c>
      <c r="B7" s="157"/>
      <c r="C7" s="157"/>
      <c r="D7" s="157"/>
      <c r="E7" s="157"/>
      <c r="F7" s="157"/>
      <c r="G7" s="158"/>
      <c r="J7" s="36"/>
    </row>
    <row r="8" spans="1:12" x14ac:dyDescent="0.2">
      <c r="F8" s="1" t="s">
        <v>0</v>
      </c>
      <c r="J8" s="36"/>
    </row>
    <row r="9" spans="1:12" x14ac:dyDescent="0.2">
      <c r="J9" s="115"/>
      <c r="K9" s="115"/>
      <c r="L9" s="115"/>
    </row>
    <row r="10" spans="1:12" x14ac:dyDescent="0.2">
      <c r="A10" s="23" t="s">
        <v>1</v>
      </c>
      <c r="B10" s="23" t="s">
        <v>49</v>
      </c>
      <c r="C10" s="23" t="s">
        <v>3</v>
      </c>
      <c r="D10" s="23" t="s">
        <v>4</v>
      </c>
      <c r="E10" s="23" t="s">
        <v>2</v>
      </c>
      <c r="F10" s="24" t="s">
        <v>5</v>
      </c>
      <c r="G10" s="25">
        <v>2019</v>
      </c>
      <c r="H10" s="25">
        <v>2020</v>
      </c>
      <c r="I10" s="25">
        <v>2021</v>
      </c>
      <c r="J10" s="113"/>
      <c r="K10" s="114"/>
      <c r="L10" s="113"/>
    </row>
    <row r="11" spans="1:12" x14ac:dyDescent="0.2">
      <c r="A11" s="26"/>
      <c r="B11" s="26"/>
      <c r="C11" s="26"/>
      <c r="D11" s="26"/>
      <c r="E11" s="26"/>
      <c r="F11" s="27"/>
      <c r="G11" s="25" t="s">
        <v>6</v>
      </c>
      <c r="H11" s="25" t="s">
        <v>6</v>
      </c>
      <c r="I11" s="25" t="s">
        <v>6</v>
      </c>
      <c r="J11" s="36"/>
      <c r="K11" s="36"/>
      <c r="L11" s="36"/>
    </row>
    <row r="12" spans="1:12" ht="29.25" x14ac:dyDescent="0.25">
      <c r="A12" s="85" t="s">
        <v>26</v>
      </c>
      <c r="B12" s="28">
        <v>911</v>
      </c>
      <c r="C12" s="29" t="s">
        <v>15</v>
      </c>
      <c r="D12" s="29" t="s">
        <v>15</v>
      </c>
      <c r="E12" s="29" t="s">
        <v>15</v>
      </c>
      <c r="F12" s="29" t="s">
        <v>15</v>
      </c>
      <c r="G12" s="30">
        <f>SUM(G13,G78,G71,G85,G98,G132,G206,G252,G265,)</f>
        <v>47853.587999999996</v>
      </c>
      <c r="H12" s="30">
        <f>SUM(H13,H78,H71,H85,H98,H132,H206,H252,H265,)</f>
        <v>25696.183999999997</v>
      </c>
      <c r="I12" s="30">
        <f>SUM(I13,I78,I71,I85,I98,I132,I206,I252,I265,)</f>
        <v>25562.914000000001</v>
      </c>
      <c r="J12" s="103"/>
      <c r="K12" s="103"/>
      <c r="L12" s="103"/>
    </row>
    <row r="13" spans="1:12" ht="14.25" x14ac:dyDescent="0.2">
      <c r="A13" s="84" t="s">
        <v>16</v>
      </c>
      <c r="B13" s="32">
        <v>911</v>
      </c>
      <c r="C13" s="33" t="s">
        <v>36</v>
      </c>
      <c r="D13" s="33" t="s">
        <v>37</v>
      </c>
      <c r="E13" s="34" t="s">
        <v>15</v>
      </c>
      <c r="F13" s="34" t="s">
        <v>15</v>
      </c>
      <c r="G13" s="35">
        <f>G14+G21+G34+G46+G40</f>
        <v>11394.988000000003</v>
      </c>
      <c r="H13" s="35">
        <f>H14+H21+H34+H46</f>
        <v>11228.133999999998</v>
      </c>
      <c r="I13" s="35">
        <f>I14+I21+I34+I46</f>
        <v>11269.634000000002</v>
      </c>
      <c r="J13" s="36"/>
      <c r="K13" s="115"/>
      <c r="L13" s="115"/>
    </row>
    <row r="14" spans="1:12" ht="39" x14ac:dyDescent="0.25">
      <c r="A14" s="84" t="s">
        <v>216</v>
      </c>
      <c r="B14" s="37"/>
      <c r="C14" s="38" t="s">
        <v>36</v>
      </c>
      <c r="D14" s="38" t="s">
        <v>38</v>
      </c>
      <c r="E14" s="38"/>
      <c r="F14" s="38"/>
      <c r="G14" s="39">
        <f t="shared" ref="G14:I15" si="0">G15</f>
        <v>325.34800000000001</v>
      </c>
      <c r="H14" s="39">
        <f t="shared" si="0"/>
        <v>325.34800000000001</v>
      </c>
      <c r="I14" s="39">
        <f t="shared" si="0"/>
        <v>325.34800000000001</v>
      </c>
      <c r="J14" s="36"/>
      <c r="K14" s="36"/>
      <c r="L14" s="36"/>
    </row>
    <row r="15" spans="1:12" ht="15" x14ac:dyDescent="0.25">
      <c r="A15" s="86" t="s">
        <v>160</v>
      </c>
      <c r="B15" s="37"/>
      <c r="C15" s="41" t="s">
        <v>36</v>
      </c>
      <c r="D15" s="41" t="s">
        <v>38</v>
      </c>
      <c r="E15" s="41" t="s">
        <v>86</v>
      </c>
      <c r="F15" s="38"/>
      <c r="G15" s="42">
        <f t="shared" si="0"/>
        <v>325.34800000000001</v>
      </c>
      <c r="H15" s="42">
        <f t="shared" si="0"/>
        <v>325.34800000000001</v>
      </c>
      <c r="I15" s="42">
        <f t="shared" si="0"/>
        <v>325.34800000000001</v>
      </c>
    </row>
    <row r="16" spans="1:12" ht="25.5" x14ac:dyDescent="0.2">
      <c r="A16" s="86" t="s">
        <v>54</v>
      </c>
      <c r="B16" s="43"/>
      <c r="C16" s="41" t="s">
        <v>36</v>
      </c>
      <c r="D16" s="41" t="s">
        <v>38</v>
      </c>
      <c r="E16" s="41" t="s">
        <v>83</v>
      </c>
      <c r="F16" s="41"/>
      <c r="G16" s="44">
        <f>G18+G19</f>
        <v>325.34800000000001</v>
      </c>
      <c r="H16" s="44">
        <f>H18+H19</f>
        <v>325.34800000000001</v>
      </c>
      <c r="I16" s="44">
        <f>I18+I19</f>
        <v>325.34800000000001</v>
      </c>
    </row>
    <row r="17" spans="1:15" x14ac:dyDescent="0.2">
      <c r="A17" s="87" t="s">
        <v>162</v>
      </c>
      <c r="B17" s="43"/>
      <c r="C17" s="41" t="s">
        <v>36</v>
      </c>
      <c r="D17" s="41" t="s">
        <v>38</v>
      </c>
      <c r="E17" s="45" t="s">
        <v>161</v>
      </c>
      <c r="F17" s="41"/>
      <c r="G17" s="44">
        <f>G18</f>
        <v>173.548</v>
      </c>
      <c r="H17" s="44">
        <f>H18</f>
        <v>173.548</v>
      </c>
      <c r="I17" s="44">
        <f>I18</f>
        <v>173.548</v>
      </c>
      <c r="J17" s="36"/>
    </row>
    <row r="18" spans="1:15" ht="25.5" x14ac:dyDescent="0.2">
      <c r="A18" s="86" t="s">
        <v>80</v>
      </c>
      <c r="B18" s="43"/>
      <c r="C18" s="41" t="s">
        <v>36</v>
      </c>
      <c r="D18" s="41" t="s">
        <v>38</v>
      </c>
      <c r="E18" s="46" t="s">
        <v>84</v>
      </c>
      <c r="F18" s="41" t="s">
        <v>81</v>
      </c>
      <c r="G18" s="44">
        <f>172.348+1.2</f>
        <v>173.548</v>
      </c>
      <c r="H18" s="44">
        <f>172.348+1.2</f>
        <v>173.548</v>
      </c>
      <c r="I18" s="44">
        <f>172.348+1.2</f>
        <v>173.548</v>
      </c>
      <c r="J18" s="36"/>
    </row>
    <row r="19" spans="1:15" ht="27" customHeight="1" x14ac:dyDescent="0.2">
      <c r="A19" s="86" t="s">
        <v>55</v>
      </c>
      <c r="B19" s="47"/>
      <c r="C19" s="41" t="s">
        <v>36</v>
      </c>
      <c r="D19" s="41" t="s">
        <v>38</v>
      </c>
      <c r="E19" s="41" t="s">
        <v>85</v>
      </c>
      <c r="F19" s="48"/>
      <c r="G19" s="44">
        <f>G20</f>
        <v>151.80000000000001</v>
      </c>
      <c r="H19" s="44">
        <f>H20</f>
        <v>151.80000000000001</v>
      </c>
      <c r="I19" s="44">
        <f>I20</f>
        <v>151.80000000000001</v>
      </c>
      <c r="J19" s="36"/>
    </row>
    <row r="20" spans="1:15" x14ac:dyDescent="0.2">
      <c r="A20" s="86" t="s">
        <v>56</v>
      </c>
      <c r="B20" s="47"/>
      <c r="C20" s="41" t="s">
        <v>36</v>
      </c>
      <c r="D20" s="41" t="s">
        <v>38</v>
      </c>
      <c r="E20" s="41" t="s">
        <v>85</v>
      </c>
      <c r="F20" s="41" t="s">
        <v>57</v>
      </c>
      <c r="G20" s="44">
        <f>153-1.2</f>
        <v>151.80000000000001</v>
      </c>
      <c r="H20" s="44">
        <f>153-1.2</f>
        <v>151.80000000000001</v>
      </c>
      <c r="I20" s="44">
        <f>153-1.2</f>
        <v>151.80000000000001</v>
      </c>
    </row>
    <row r="21" spans="1:15" ht="39" customHeight="1" x14ac:dyDescent="0.25">
      <c r="A21" s="84" t="s">
        <v>17</v>
      </c>
      <c r="B21" s="43"/>
      <c r="C21" s="38" t="s">
        <v>36</v>
      </c>
      <c r="D21" s="38" t="s">
        <v>39</v>
      </c>
      <c r="E21" s="28" t="s">
        <v>15</v>
      </c>
      <c r="F21" s="28" t="s">
        <v>15</v>
      </c>
      <c r="G21" s="30">
        <f>G22</f>
        <v>10295.040000000003</v>
      </c>
      <c r="H21" s="30">
        <f>H22</f>
        <v>10282.485999999999</v>
      </c>
      <c r="I21" s="30">
        <f>I22</f>
        <v>10317.186000000002</v>
      </c>
      <c r="J21" s="161"/>
      <c r="K21" s="162"/>
      <c r="L21" s="162"/>
      <c r="M21" s="162"/>
      <c r="N21" s="162"/>
      <c r="O21" s="162"/>
    </row>
    <row r="22" spans="1:15" x14ac:dyDescent="0.2">
      <c r="A22" s="88" t="s">
        <v>77</v>
      </c>
      <c r="B22" s="43"/>
      <c r="C22" s="41" t="s">
        <v>36</v>
      </c>
      <c r="D22" s="41" t="s">
        <v>39</v>
      </c>
      <c r="E22" s="41" t="s">
        <v>86</v>
      </c>
      <c r="F22" s="48" t="s">
        <v>15</v>
      </c>
      <c r="G22" s="44">
        <f>SUM(G23,G27)+0.04</f>
        <v>10295.040000000003</v>
      </c>
      <c r="H22" s="44">
        <f>SUM(H23,H27)</f>
        <v>10282.485999999999</v>
      </c>
      <c r="I22" s="44">
        <f>SUM(I23,I27)</f>
        <v>10317.186000000002</v>
      </c>
    </row>
    <row r="23" spans="1:15" x14ac:dyDescent="0.2">
      <c r="A23" s="86" t="s">
        <v>58</v>
      </c>
      <c r="B23" s="43"/>
      <c r="C23" s="41" t="s">
        <v>36</v>
      </c>
      <c r="D23" s="41" t="s">
        <v>39</v>
      </c>
      <c r="E23" s="41" t="s">
        <v>88</v>
      </c>
      <c r="F23" s="48" t="s">
        <v>15</v>
      </c>
      <c r="G23" s="44">
        <f>SUM(G25,)</f>
        <v>1360.7</v>
      </c>
      <c r="H23" s="44">
        <f>SUM(H25,)</f>
        <v>1360.8</v>
      </c>
      <c r="I23" s="44">
        <f>SUM(I25,)</f>
        <v>1360.7</v>
      </c>
    </row>
    <row r="24" spans="1:15" x14ac:dyDescent="0.2">
      <c r="A24" s="87" t="s">
        <v>162</v>
      </c>
      <c r="B24" s="43"/>
      <c r="C24" s="41" t="s">
        <v>36</v>
      </c>
      <c r="D24" s="41" t="s">
        <v>39</v>
      </c>
      <c r="E24" s="45" t="s">
        <v>163</v>
      </c>
      <c r="F24" s="48"/>
      <c r="G24" s="44">
        <f>G23</f>
        <v>1360.7</v>
      </c>
      <c r="H24" s="44">
        <f>H23</f>
        <v>1360.8</v>
      </c>
      <c r="I24" s="44">
        <f>I23</f>
        <v>1360.7</v>
      </c>
    </row>
    <row r="25" spans="1:15" ht="25.5" x14ac:dyDescent="0.2">
      <c r="A25" s="88" t="s">
        <v>60</v>
      </c>
      <c r="B25" s="43"/>
      <c r="C25" s="49" t="s">
        <v>36</v>
      </c>
      <c r="D25" s="49" t="s">
        <v>39</v>
      </c>
      <c r="E25" s="49" t="s">
        <v>87</v>
      </c>
      <c r="F25" s="50"/>
      <c r="G25" s="51">
        <f>G26</f>
        <v>1360.7</v>
      </c>
      <c r="H25" s="51">
        <f>H26</f>
        <v>1360.8</v>
      </c>
      <c r="I25" s="51">
        <f>I26</f>
        <v>1360.7</v>
      </c>
    </row>
    <row r="26" spans="1:15" ht="26.25" customHeight="1" x14ac:dyDescent="0.2">
      <c r="A26" s="87" t="s">
        <v>217</v>
      </c>
      <c r="B26" s="47"/>
      <c r="C26" s="41" t="s">
        <v>36</v>
      </c>
      <c r="D26" s="41" t="s">
        <v>39</v>
      </c>
      <c r="E26" s="41" t="s">
        <v>87</v>
      </c>
      <c r="F26" s="48">
        <v>120</v>
      </c>
      <c r="G26" s="44">
        <v>1360.7</v>
      </c>
      <c r="H26" s="44">
        <v>1360.8</v>
      </c>
      <c r="I26" s="44">
        <v>1360.7</v>
      </c>
    </row>
    <row r="27" spans="1:15" ht="25.5" x14ac:dyDescent="0.2">
      <c r="A27" s="88" t="s">
        <v>59</v>
      </c>
      <c r="B27" s="52"/>
      <c r="C27" s="53" t="s">
        <v>36</v>
      </c>
      <c r="D27" s="53" t="s">
        <v>39</v>
      </c>
      <c r="E27" s="53" t="s">
        <v>83</v>
      </c>
      <c r="F27" s="54"/>
      <c r="G27" s="55">
        <f>G28+G30+G32</f>
        <v>8934.3000000000011</v>
      </c>
      <c r="H27" s="55">
        <f>H28+H30</f>
        <v>8921.6859999999997</v>
      </c>
      <c r="I27" s="55">
        <f>I28+I30</f>
        <v>8956.4860000000008</v>
      </c>
    </row>
    <row r="28" spans="1:15" ht="25.5" x14ac:dyDescent="0.2">
      <c r="A28" s="88" t="s">
        <v>60</v>
      </c>
      <c r="B28" s="52"/>
      <c r="C28" s="56" t="s">
        <v>36</v>
      </c>
      <c r="D28" s="56" t="s">
        <v>39</v>
      </c>
      <c r="E28" s="57" t="s">
        <v>89</v>
      </c>
      <c r="F28" s="57" t="s">
        <v>15</v>
      </c>
      <c r="G28" s="58">
        <f>G29</f>
        <v>6987.1</v>
      </c>
      <c r="H28" s="58">
        <f>H29</f>
        <v>7073.1859999999997</v>
      </c>
      <c r="I28" s="58">
        <f>I29</f>
        <v>7073.1859999999997</v>
      </c>
    </row>
    <row r="29" spans="1:15" ht="25.5" x14ac:dyDescent="0.2">
      <c r="A29" s="87" t="s">
        <v>82</v>
      </c>
      <c r="B29" s="52"/>
      <c r="C29" s="59" t="s">
        <v>36</v>
      </c>
      <c r="D29" s="59" t="s">
        <v>39</v>
      </c>
      <c r="E29" s="59" t="s">
        <v>89</v>
      </c>
      <c r="F29" s="60">
        <v>120</v>
      </c>
      <c r="G29" s="44">
        <f>7073.1-4-82</f>
        <v>6987.1</v>
      </c>
      <c r="H29" s="44">
        <v>7073.1859999999997</v>
      </c>
      <c r="I29" s="44">
        <v>7073.1859999999997</v>
      </c>
    </row>
    <row r="30" spans="1:15" ht="25.5" x14ac:dyDescent="0.2">
      <c r="A30" s="87" t="s">
        <v>215</v>
      </c>
      <c r="B30" s="52"/>
      <c r="C30" s="61" t="s">
        <v>36</v>
      </c>
      <c r="D30" s="61" t="s">
        <v>39</v>
      </c>
      <c r="E30" s="61" t="s">
        <v>84</v>
      </c>
      <c r="F30" s="62"/>
      <c r="G30" s="63">
        <f>G31+G33</f>
        <v>1861.1</v>
      </c>
      <c r="H30" s="63">
        <f>H31+H33</f>
        <v>1848.5</v>
      </c>
      <c r="I30" s="63">
        <f>I31+I33</f>
        <v>1883.3000000000002</v>
      </c>
    </row>
    <row r="31" spans="1:15" ht="25.5" x14ac:dyDescent="0.2">
      <c r="A31" s="86" t="s">
        <v>80</v>
      </c>
      <c r="B31" s="52"/>
      <c r="C31" s="59" t="s">
        <v>36</v>
      </c>
      <c r="D31" s="59" t="s">
        <v>39</v>
      </c>
      <c r="E31" s="59" t="s">
        <v>84</v>
      </c>
      <c r="F31" s="59" t="s">
        <v>81</v>
      </c>
      <c r="G31" s="64">
        <f>534+1327.1</f>
        <v>1861.1</v>
      </c>
      <c r="H31" s="64">
        <f>1306.8+541.7</f>
        <v>1848.5</v>
      </c>
      <c r="I31" s="64">
        <f>550.1+1333.2</f>
        <v>1883.3000000000002</v>
      </c>
    </row>
    <row r="32" spans="1:15" ht="25.5" x14ac:dyDescent="0.2">
      <c r="A32" s="86" t="s">
        <v>306</v>
      </c>
      <c r="B32" s="52"/>
      <c r="C32" s="59" t="s">
        <v>36</v>
      </c>
      <c r="D32" s="59" t="s">
        <v>39</v>
      </c>
      <c r="E32" s="59" t="s">
        <v>84</v>
      </c>
      <c r="F32" s="59" t="s">
        <v>268</v>
      </c>
      <c r="G32" s="64">
        <f>4.1+82</f>
        <v>86.1</v>
      </c>
      <c r="H32" s="64"/>
      <c r="I32" s="64"/>
    </row>
    <row r="33" spans="1:9" x14ac:dyDescent="0.2">
      <c r="A33" s="89" t="s">
        <v>79</v>
      </c>
      <c r="B33" s="52"/>
      <c r="C33" s="59" t="s">
        <v>36</v>
      </c>
      <c r="D33" s="59" t="s">
        <v>39</v>
      </c>
      <c r="E33" s="59" t="s">
        <v>84</v>
      </c>
      <c r="F33" s="59" t="s">
        <v>210</v>
      </c>
      <c r="G33" s="64"/>
      <c r="H33" s="64"/>
      <c r="I33" s="64"/>
    </row>
    <row r="34" spans="1:9" ht="15" x14ac:dyDescent="0.25">
      <c r="A34" s="91" t="s">
        <v>18</v>
      </c>
      <c r="B34" s="54"/>
      <c r="C34" s="65" t="s">
        <v>36</v>
      </c>
      <c r="D34" s="65" t="s">
        <v>40</v>
      </c>
      <c r="E34" s="66"/>
      <c r="F34" s="66"/>
      <c r="G34" s="30">
        <f t="shared" ref="G34:I35" si="1">SUM(G35)</f>
        <v>100</v>
      </c>
      <c r="H34" s="30">
        <f t="shared" si="1"/>
        <v>100</v>
      </c>
      <c r="I34" s="30">
        <f t="shared" si="1"/>
        <v>100</v>
      </c>
    </row>
    <row r="35" spans="1:9" x14ac:dyDescent="0.2">
      <c r="A35" s="88" t="s">
        <v>61</v>
      </c>
      <c r="B35" s="54"/>
      <c r="C35" s="53" t="s">
        <v>36</v>
      </c>
      <c r="D35" s="53" t="s">
        <v>40</v>
      </c>
      <c r="E35" s="54" t="s">
        <v>90</v>
      </c>
      <c r="F35" s="54"/>
      <c r="G35" s="44">
        <f t="shared" si="1"/>
        <v>100</v>
      </c>
      <c r="H35" s="44">
        <f t="shared" si="1"/>
        <v>100</v>
      </c>
      <c r="I35" s="44">
        <f t="shared" si="1"/>
        <v>100</v>
      </c>
    </row>
    <row r="36" spans="1:9" x14ac:dyDescent="0.2">
      <c r="A36" s="88" t="s">
        <v>78</v>
      </c>
      <c r="B36" s="54"/>
      <c r="C36" s="53" t="s">
        <v>36</v>
      </c>
      <c r="D36" s="53" t="s">
        <v>40</v>
      </c>
      <c r="E36" s="54" t="s">
        <v>91</v>
      </c>
      <c r="F36" s="54" t="s">
        <v>15</v>
      </c>
      <c r="G36" s="44">
        <f>SUM(G39)</f>
        <v>100</v>
      </c>
      <c r="H36" s="44">
        <f>SUM(H39)</f>
        <v>100</v>
      </c>
      <c r="I36" s="44">
        <f>SUM(I39)</f>
        <v>100</v>
      </c>
    </row>
    <row r="37" spans="1:9" x14ac:dyDescent="0.2">
      <c r="A37" s="88" t="s">
        <v>78</v>
      </c>
      <c r="B37" s="54"/>
      <c r="C37" s="53" t="s">
        <v>36</v>
      </c>
      <c r="D37" s="53" t="s">
        <v>40</v>
      </c>
      <c r="E37" s="54" t="s">
        <v>107</v>
      </c>
      <c r="F37" s="54"/>
      <c r="G37" s="44">
        <f t="shared" ref="G37:I38" si="2">G38</f>
        <v>100</v>
      </c>
      <c r="H37" s="44">
        <f t="shared" si="2"/>
        <v>100</v>
      </c>
      <c r="I37" s="44">
        <f t="shared" si="2"/>
        <v>100</v>
      </c>
    </row>
    <row r="38" spans="1:9" x14ac:dyDescent="0.2">
      <c r="A38" s="88" t="s">
        <v>62</v>
      </c>
      <c r="B38" s="54"/>
      <c r="C38" s="53" t="s">
        <v>36</v>
      </c>
      <c r="D38" s="53" t="s">
        <v>40</v>
      </c>
      <c r="E38" s="53" t="s">
        <v>92</v>
      </c>
      <c r="F38" s="53" t="s">
        <v>15</v>
      </c>
      <c r="G38" s="44">
        <f t="shared" si="2"/>
        <v>100</v>
      </c>
      <c r="H38" s="44">
        <f t="shared" si="2"/>
        <v>100</v>
      </c>
      <c r="I38" s="44">
        <f t="shared" si="2"/>
        <v>100</v>
      </c>
    </row>
    <row r="39" spans="1:9" x14ac:dyDescent="0.2">
      <c r="A39" s="88" t="s">
        <v>62</v>
      </c>
      <c r="B39" s="54"/>
      <c r="C39" s="53" t="s">
        <v>36</v>
      </c>
      <c r="D39" s="53" t="s">
        <v>40</v>
      </c>
      <c r="E39" s="53" t="s">
        <v>92</v>
      </c>
      <c r="F39" s="53" t="s">
        <v>63</v>
      </c>
      <c r="G39" s="44">
        <v>100</v>
      </c>
      <c r="H39" s="44">
        <v>100</v>
      </c>
      <c r="I39" s="44">
        <v>100</v>
      </c>
    </row>
    <row r="40" spans="1:9" x14ac:dyDescent="0.2">
      <c r="A40" s="91" t="s">
        <v>52</v>
      </c>
      <c r="B40" s="54"/>
      <c r="C40" s="102" t="s">
        <v>36</v>
      </c>
      <c r="D40" s="102" t="s">
        <v>53</v>
      </c>
      <c r="E40" s="53"/>
      <c r="F40" s="53"/>
      <c r="G40" s="44">
        <f>G41</f>
        <v>150</v>
      </c>
      <c r="H40" s="44"/>
      <c r="I40" s="44"/>
    </row>
    <row r="41" spans="1:9" x14ac:dyDescent="0.2">
      <c r="A41" s="88" t="s">
        <v>61</v>
      </c>
      <c r="B41" s="54"/>
      <c r="C41" s="53" t="s">
        <v>36</v>
      </c>
      <c r="D41" s="53" t="s">
        <v>53</v>
      </c>
      <c r="E41" s="54" t="s">
        <v>90</v>
      </c>
      <c r="F41" s="53"/>
      <c r="G41" s="44">
        <f>G42</f>
        <v>150</v>
      </c>
      <c r="H41" s="44"/>
      <c r="I41" s="44"/>
    </row>
    <row r="42" spans="1:9" x14ac:dyDescent="0.2">
      <c r="A42" s="88" t="s">
        <v>78</v>
      </c>
      <c r="B42" s="54"/>
      <c r="C42" s="53" t="s">
        <v>36</v>
      </c>
      <c r="D42" s="53" t="s">
        <v>53</v>
      </c>
      <c r="E42" s="54" t="s">
        <v>91</v>
      </c>
      <c r="F42" s="53"/>
      <c r="G42" s="44">
        <f>G43</f>
        <v>150</v>
      </c>
      <c r="H42" s="44"/>
      <c r="I42" s="44"/>
    </row>
    <row r="43" spans="1:9" x14ac:dyDescent="0.2">
      <c r="A43" s="88" t="s">
        <v>78</v>
      </c>
      <c r="B43" s="54"/>
      <c r="C43" s="53" t="s">
        <v>36</v>
      </c>
      <c r="D43" s="53" t="s">
        <v>53</v>
      </c>
      <c r="E43" s="54" t="s">
        <v>107</v>
      </c>
      <c r="F43" s="53"/>
      <c r="G43" s="44">
        <f>G44</f>
        <v>150</v>
      </c>
      <c r="H43" s="44"/>
      <c r="I43" s="44"/>
    </row>
    <row r="44" spans="1:9" x14ac:dyDescent="0.2">
      <c r="A44" s="88" t="s">
        <v>249</v>
      </c>
      <c r="B44" s="54"/>
      <c r="C44" s="53" t="s">
        <v>36</v>
      </c>
      <c r="D44" s="53" t="s">
        <v>53</v>
      </c>
      <c r="E44" s="54" t="s">
        <v>248</v>
      </c>
      <c r="F44" s="53"/>
      <c r="G44" s="44">
        <f>G45</f>
        <v>150</v>
      </c>
      <c r="H44" s="44"/>
      <c r="I44" s="44"/>
    </row>
    <row r="45" spans="1:9" ht="25.5" x14ac:dyDescent="0.2">
      <c r="A45" s="86" t="s">
        <v>80</v>
      </c>
      <c r="B45" s="54"/>
      <c r="C45" s="53" t="s">
        <v>36</v>
      </c>
      <c r="D45" s="53" t="s">
        <v>53</v>
      </c>
      <c r="E45" s="54" t="s">
        <v>248</v>
      </c>
      <c r="F45" s="53" t="s">
        <v>81</v>
      </c>
      <c r="G45" s="44">
        <f>200-50</f>
        <v>150</v>
      </c>
      <c r="H45" s="44"/>
      <c r="I45" s="44"/>
    </row>
    <row r="46" spans="1:9" ht="15.75" customHeight="1" x14ac:dyDescent="0.25">
      <c r="A46" s="84" t="s">
        <v>23</v>
      </c>
      <c r="B46" s="43"/>
      <c r="C46" s="38" t="s">
        <v>36</v>
      </c>
      <c r="D46" s="38" t="s">
        <v>41</v>
      </c>
      <c r="E46" s="38"/>
      <c r="F46" s="38"/>
      <c r="G46" s="30">
        <f>G47</f>
        <v>524.6</v>
      </c>
      <c r="H46" s="30">
        <f t="shared" ref="G46:I47" si="3">H47</f>
        <v>520.29999999999995</v>
      </c>
      <c r="I46" s="30">
        <f t="shared" si="3"/>
        <v>527.1</v>
      </c>
    </row>
    <row r="47" spans="1:9" x14ac:dyDescent="0.2">
      <c r="A47" s="88" t="s">
        <v>61</v>
      </c>
      <c r="B47" s="54"/>
      <c r="C47" s="53" t="s">
        <v>36</v>
      </c>
      <c r="D47" s="53" t="s">
        <v>41</v>
      </c>
      <c r="E47" s="53" t="s">
        <v>90</v>
      </c>
      <c r="F47" s="41"/>
      <c r="G47" s="44">
        <f t="shared" si="3"/>
        <v>524.6</v>
      </c>
      <c r="H47" s="44">
        <f t="shared" si="3"/>
        <v>520.29999999999995</v>
      </c>
      <c r="I47" s="44">
        <f t="shared" si="3"/>
        <v>527.1</v>
      </c>
    </row>
    <row r="48" spans="1:9" x14ac:dyDescent="0.2">
      <c r="A48" s="88" t="s">
        <v>78</v>
      </c>
      <c r="B48" s="54"/>
      <c r="C48" s="53" t="s">
        <v>36</v>
      </c>
      <c r="D48" s="53" t="s">
        <v>41</v>
      </c>
      <c r="E48" s="53" t="s">
        <v>91</v>
      </c>
      <c r="F48" s="41"/>
      <c r="G48" s="44">
        <f>G50+G53+G59+G61+G63+G65+G67+G69+G55+G57</f>
        <v>524.6</v>
      </c>
      <c r="H48" s="44">
        <f>H50+H53+H59+H61+H63+H65+H67+H69+H55+H57</f>
        <v>520.29999999999995</v>
      </c>
      <c r="I48" s="44">
        <f>I50+I53+I59+I61+I63+I65+I67+I69+I55+I57</f>
        <v>527.1</v>
      </c>
    </row>
    <row r="49" spans="1:9" x14ac:dyDescent="0.2">
      <c r="A49" s="88" t="s">
        <v>78</v>
      </c>
      <c r="B49" s="54"/>
      <c r="C49" s="53" t="s">
        <v>36</v>
      </c>
      <c r="D49" s="53" t="s">
        <v>41</v>
      </c>
      <c r="E49" s="53" t="s">
        <v>107</v>
      </c>
      <c r="F49" s="41"/>
      <c r="G49" s="44">
        <f>G48</f>
        <v>524.6</v>
      </c>
      <c r="H49" s="44">
        <f>H48</f>
        <v>520.29999999999995</v>
      </c>
      <c r="I49" s="44">
        <f>I48</f>
        <v>527.1</v>
      </c>
    </row>
    <row r="50" spans="1:9" ht="25.5" x14ac:dyDescent="0.2">
      <c r="A50" s="88" t="s">
        <v>218</v>
      </c>
      <c r="B50" s="54"/>
      <c r="C50" s="59" t="s">
        <v>36</v>
      </c>
      <c r="D50" s="59" t="s">
        <v>41</v>
      </c>
      <c r="E50" s="59" t="s">
        <v>93</v>
      </c>
      <c r="F50" s="60"/>
      <c r="G50" s="44">
        <f>G51+G52</f>
        <v>77.8</v>
      </c>
      <c r="H50" s="44">
        <f>H51+H52</f>
        <v>72.8</v>
      </c>
      <c r="I50" s="44">
        <f>I51+I52</f>
        <v>72.8</v>
      </c>
    </row>
    <row r="51" spans="1:9" ht="25.5" x14ac:dyDescent="0.2">
      <c r="A51" s="86" t="s">
        <v>80</v>
      </c>
      <c r="B51" s="60"/>
      <c r="C51" s="59" t="s">
        <v>36</v>
      </c>
      <c r="D51" s="59" t="s">
        <v>41</v>
      </c>
      <c r="E51" s="59" t="s">
        <v>93</v>
      </c>
      <c r="F51" s="60">
        <v>240</v>
      </c>
      <c r="G51" s="44">
        <f>71.8+5</f>
        <v>76.8</v>
      </c>
      <c r="H51" s="44">
        <v>71.8</v>
      </c>
      <c r="I51" s="44">
        <v>71.8</v>
      </c>
    </row>
    <row r="52" spans="1:9" x14ac:dyDescent="0.2">
      <c r="A52" s="89" t="s">
        <v>79</v>
      </c>
      <c r="B52" s="60"/>
      <c r="C52" s="59" t="s">
        <v>36</v>
      </c>
      <c r="D52" s="59" t="s">
        <v>41</v>
      </c>
      <c r="E52" s="59" t="s">
        <v>93</v>
      </c>
      <c r="F52" s="60">
        <v>850</v>
      </c>
      <c r="G52" s="44">
        <v>1</v>
      </c>
      <c r="H52" s="44">
        <v>1</v>
      </c>
      <c r="I52" s="44">
        <v>1</v>
      </c>
    </row>
    <row r="53" spans="1:9" x14ac:dyDescent="0.2">
      <c r="A53" s="86" t="s">
        <v>50</v>
      </c>
      <c r="B53" s="43"/>
      <c r="C53" s="41" t="s">
        <v>36</v>
      </c>
      <c r="D53" s="41" t="s">
        <v>41</v>
      </c>
      <c r="E53" s="59" t="s">
        <v>94</v>
      </c>
      <c r="F53" s="60"/>
      <c r="G53" s="44">
        <f>G54</f>
        <v>50</v>
      </c>
      <c r="H53" s="44">
        <f>H54</f>
        <v>100</v>
      </c>
      <c r="I53" s="44">
        <f>I54</f>
        <v>100</v>
      </c>
    </row>
    <row r="54" spans="1:9" ht="25.5" x14ac:dyDescent="0.2">
      <c r="A54" s="86" t="s">
        <v>80</v>
      </c>
      <c r="B54" s="43"/>
      <c r="C54" s="41" t="s">
        <v>36</v>
      </c>
      <c r="D54" s="41" t="s">
        <v>41</v>
      </c>
      <c r="E54" s="59" t="s">
        <v>94</v>
      </c>
      <c r="F54" s="60">
        <v>240</v>
      </c>
      <c r="G54" s="44">
        <f>150-100</f>
        <v>50</v>
      </c>
      <c r="H54" s="44">
        <v>100</v>
      </c>
      <c r="I54" s="44">
        <v>100</v>
      </c>
    </row>
    <row r="55" spans="1:9" ht="17.25" customHeight="1" x14ac:dyDescent="0.2">
      <c r="A55" s="86" t="s">
        <v>219</v>
      </c>
      <c r="B55" s="68"/>
      <c r="C55" s="41" t="s">
        <v>36</v>
      </c>
      <c r="D55" s="41" t="s">
        <v>41</v>
      </c>
      <c r="E55" s="59" t="s">
        <v>95</v>
      </c>
      <c r="F55" s="60"/>
      <c r="G55" s="44">
        <f>G56</f>
        <v>50</v>
      </c>
      <c r="H55" s="44">
        <f>H56</f>
        <v>50</v>
      </c>
      <c r="I55" s="44">
        <f>I56</f>
        <v>50</v>
      </c>
    </row>
    <row r="56" spans="1:9" ht="25.5" x14ac:dyDescent="0.2">
      <c r="A56" s="86" t="s">
        <v>80</v>
      </c>
      <c r="B56" s="68"/>
      <c r="C56" s="41" t="s">
        <v>36</v>
      </c>
      <c r="D56" s="41" t="s">
        <v>41</v>
      </c>
      <c r="E56" s="59" t="s">
        <v>95</v>
      </c>
      <c r="F56" s="60">
        <v>240</v>
      </c>
      <c r="G56" s="44">
        <v>50</v>
      </c>
      <c r="H56" s="44">
        <v>50</v>
      </c>
      <c r="I56" s="44">
        <v>50</v>
      </c>
    </row>
    <row r="57" spans="1:9" ht="25.5" x14ac:dyDescent="0.2">
      <c r="A57" s="86" t="s">
        <v>209</v>
      </c>
      <c r="B57" s="68"/>
      <c r="C57" s="41" t="s">
        <v>36</v>
      </c>
      <c r="D57" s="41" t="s">
        <v>41</v>
      </c>
      <c r="E57" s="59" t="s">
        <v>208</v>
      </c>
      <c r="F57" s="60"/>
      <c r="G57" s="44">
        <f>G58</f>
        <v>3.2</v>
      </c>
      <c r="H57" s="44">
        <f>H58</f>
        <v>50</v>
      </c>
      <c r="I57" s="44">
        <f>I58</f>
        <v>50</v>
      </c>
    </row>
    <row r="58" spans="1:9" ht="25.5" x14ac:dyDescent="0.2">
      <c r="A58" s="86" t="s">
        <v>80</v>
      </c>
      <c r="B58" s="43"/>
      <c r="C58" s="41" t="s">
        <v>36</v>
      </c>
      <c r="D58" s="41" t="s">
        <v>41</v>
      </c>
      <c r="E58" s="59" t="s">
        <v>208</v>
      </c>
      <c r="F58" s="60">
        <v>240</v>
      </c>
      <c r="G58" s="44">
        <v>3.2</v>
      </c>
      <c r="H58" s="44">
        <v>50</v>
      </c>
      <c r="I58" s="44">
        <v>50</v>
      </c>
    </row>
    <row r="59" spans="1:9" ht="13.5" customHeight="1" x14ac:dyDescent="0.2">
      <c r="A59" s="86" t="s">
        <v>220</v>
      </c>
      <c r="B59" s="43"/>
      <c r="C59" s="41" t="s">
        <v>36</v>
      </c>
      <c r="D59" s="41" t="s">
        <v>41</v>
      </c>
      <c r="E59" s="59" t="s">
        <v>96</v>
      </c>
      <c r="F59" s="60"/>
      <c r="G59" s="44">
        <f>G60</f>
        <v>65.099999999999994</v>
      </c>
      <c r="H59" s="44">
        <f>H60</f>
        <v>0</v>
      </c>
      <c r="I59" s="44">
        <f>I60</f>
        <v>0</v>
      </c>
    </row>
    <row r="60" spans="1:9" ht="30" customHeight="1" x14ac:dyDescent="0.2">
      <c r="A60" s="86" t="s">
        <v>80</v>
      </c>
      <c r="B60" s="43"/>
      <c r="C60" s="41" t="s">
        <v>36</v>
      </c>
      <c r="D60" s="41" t="s">
        <v>41</v>
      </c>
      <c r="E60" s="59" t="s">
        <v>96</v>
      </c>
      <c r="F60" s="60">
        <v>240</v>
      </c>
      <c r="G60" s="44">
        <f>65.1</f>
        <v>65.099999999999994</v>
      </c>
      <c r="H60" s="44"/>
      <c r="I60" s="44"/>
    </row>
    <row r="61" spans="1:9" ht="27.6" customHeight="1" x14ac:dyDescent="0.2">
      <c r="A61" s="86" t="s">
        <v>64</v>
      </c>
      <c r="B61" s="43"/>
      <c r="C61" s="41" t="s">
        <v>36</v>
      </c>
      <c r="D61" s="41" t="s">
        <v>41</v>
      </c>
      <c r="E61" s="59" t="s">
        <v>97</v>
      </c>
      <c r="F61" s="60"/>
      <c r="G61" s="44">
        <f>G62</f>
        <v>7</v>
      </c>
      <c r="H61" s="44">
        <f>H62</f>
        <v>7.3</v>
      </c>
      <c r="I61" s="44">
        <f>I62</f>
        <v>7.6</v>
      </c>
    </row>
    <row r="62" spans="1:9" x14ac:dyDescent="0.2">
      <c r="A62" s="89" t="s">
        <v>79</v>
      </c>
      <c r="B62" s="43"/>
      <c r="C62" s="41" t="s">
        <v>36</v>
      </c>
      <c r="D62" s="41" t="s">
        <v>41</v>
      </c>
      <c r="E62" s="59" t="s">
        <v>97</v>
      </c>
      <c r="F62" s="60">
        <v>850</v>
      </c>
      <c r="G62" s="44">
        <v>7</v>
      </c>
      <c r="H62" s="44">
        <v>7.3</v>
      </c>
      <c r="I62" s="44">
        <v>7.6</v>
      </c>
    </row>
    <row r="63" spans="1:9" ht="25.5" x14ac:dyDescent="0.2">
      <c r="A63" s="86" t="s">
        <v>65</v>
      </c>
      <c r="B63" s="43"/>
      <c r="C63" s="41" t="s">
        <v>36</v>
      </c>
      <c r="D63" s="41" t="s">
        <v>41</v>
      </c>
      <c r="E63" s="59" t="s">
        <v>98</v>
      </c>
      <c r="F63" s="60"/>
      <c r="G63" s="44">
        <f>G64</f>
        <v>247.5</v>
      </c>
      <c r="H63" s="44">
        <f>H64</f>
        <v>203.2</v>
      </c>
      <c r="I63" s="44">
        <f>I64</f>
        <v>209.7</v>
      </c>
    </row>
    <row r="64" spans="1:9" ht="25.5" x14ac:dyDescent="0.2">
      <c r="A64" s="86" t="s">
        <v>80</v>
      </c>
      <c r="B64" s="43"/>
      <c r="C64" s="41" t="s">
        <v>36</v>
      </c>
      <c r="D64" s="41" t="s">
        <v>41</v>
      </c>
      <c r="E64" s="59" t="s">
        <v>98</v>
      </c>
      <c r="F64" s="60">
        <v>240</v>
      </c>
      <c r="G64" s="44">
        <f>197.3-30+80.2</f>
        <v>247.5</v>
      </c>
      <c r="H64" s="44">
        <v>203.2</v>
      </c>
      <c r="I64" s="44">
        <v>209.7</v>
      </c>
    </row>
    <row r="65" spans="1:9" ht="51" x14ac:dyDescent="0.2">
      <c r="A65" s="89" t="s">
        <v>221</v>
      </c>
      <c r="B65" s="43"/>
      <c r="C65" s="41" t="s">
        <v>36</v>
      </c>
      <c r="D65" s="41" t="s">
        <v>41</v>
      </c>
      <c r="E65" s="59" t="s">
        <v>101</v>
      </c>
      <c r="F65" s="60"/>
      <c r="G65" s="44">
        <f>G66</f>
        <v>24</v>
      </c>
      <c r="H65" s="44">
        <f>H66</f>
        <v>24</v>
      </c>
      <c r="I65" s="44">
        <f>I66</f>
        <v>24</v>
      </c>
    </row>
    <row r="66" spans="1:9" x14ac:dyDescent="0.2">
      <c r="A66" s="86" t="s">
        <v>56</v>
      </c>
      <c r="B66" s="43"/>
      <c r="C66" s="41" t="s">
        <v>36</v>
      </c>
      <c r="D66" s="41" t="s">
        <v>41</v>
      </c>
      <c r="E66" s="59" t="s">
        <v>101</v>
      </c>
      <c r="F66" s="60">
        <v>540</v>
      </c>
      <c r="G66" s="44">
        <v>24</v>
      </c>
      <c r="H66" s="44">
        <v>24</v>
      </c>
      <c r="I66" s="44">
        <v>24</v>
      </c>
    </row>
    <row r="67" spans="1:9" x14ac:dyDescent="0.2">
      <c r="A67" s="86" t="s">
        <v>67</v>
      </c>
      <c r="B67" s="43"/>
      <c r="C67" s="41" t="s">
        <v>36</v>
      </c>
      <c r="D67" s="41" t="s">
        <v>41</v>
      </c>
      <c r="E67" s="59" t="s">
        <v>100</v>
      </c>
      <c r="F67" s="60"/>
      <c r="G67" s="44">
        <f>G68</f>
        <v>0</v>
      </c>
      <c r="H67" s="44">
        <f>H68</f>
        <v>10</v>
      </c>
      <c r="I67" s="44">
        <f>I68</f>
        <v>10</v>
      </c>
    </row>
    <row r="68" spans="1:9" ht="25.5" x14ac:dyDescent="0.2">
      <c r="A68" s="86" t="s">
        <v>80</v>
      </c>
      <c r="B68" s="43"/>
      <c r="C68" s="41" t="s">
        <v>36</v>
      </c>
      <c r="D68" s="41" t="s">
        <v>41</v>
      </c>
      <c r="E68" s="59" t="s">
        <v>100</v>
      </c>
      <c r="F68" s="60">
        <v>240</v>
      </c>
      <c r="G68" s="44">
        <v>0</v>
      </c>
      <c r="H68" s="44">
        <v>10</v>
      </c>
      <c r="I68" s="44">
        <v>10</v>
      </c>
    </row>
    <row r="69" spans="1:9" ht="25.5" x14ac:dyDescent="0.2">
      <c r="A69" s="86" t="s">
        <v>66</v>
      </c>
      <c r="B69" s="43"/>
      <c r="C69" s="41" t="s">
        <v>36</v>
      </c>
      <c r="D69" s="41" t="s">
        <v>41</v>
      </c>
      <c r="E69" s="59" t="s">
        <v>99</v>
      </c>
      <c r="F69" s="60"/>
      <c r="G69" s="44">
        <f>G70</f>
        <v>0</v>
      </c>
      <c r="H69" s="44">
        <f>H70</f>
        <v>3</v>
      </c>
      <c r="I69" s="44">
        <f>I70</f>
        <v>3</v>
      </c>
    </row>
    <row r="70" spans="1:9" ht="25.5" x14ac:dyDescent="0.2">
      <c r="A70" s="86" t="s">
        <v>80</v>
      </c>
      <c r="B70" s="43"/>
      <c r="C70" s="41" t="s">
        <v>36</v>
      </c>
      <c r="D70" s="41" t="s">
        <v>41</v>
      </c>
      <c r="E70" s="59" t="s">
        <v>99</v>
      </c>
      <c r="F70" s="60">
        <v>240</v>
      </c>
      <c r="G70" s="44"/>
      <c r="H70" s="44">
        <v>3</v>
      </c>
      <c r="I70" s="44">
        <v>3</v>
      </c>
    </row>
    <row r="71" spans="1:9" hidden="1" x14ac:dyDescent="0.2">
      <c r="A71" s="84" t="s">
        <v>13</v>
      </c>
      <c r="B71" s="32">
        <v>911</v>
      </c>
      <c r="C71" s="70" t="s">
        <v>42</v>
      </c>
      <c r="D71" s="70" t="s">
        <v>37</v>
      </c>
      <c r="E71" s="70"/>
      <c r="F71" s="70"/>
      <c r="G71" s="71">
        <f t="shared" ref="G71:I74" si="4">SUM(G72)</f>
        <v>0</v>
      </c>
      <c r="H71" s="71">
        <f t="shared" si="4"/>
        <v>0</v>
      </c>
      <c r="I71" s="71">
        <f t="shared" si="4"/>
        <v>0</v>
      </c>
    </row>
    <row r="72" spans="1:9" hidden="1" x14ac:dyDescent="0.2">
      <c r="A72" s="86" t="s">
        <v>19</v>
      </c>
      <c r="B72" s="72"/>
      <c r="C72" s="41" t="s">
        <v>42</v>
      </c>
      <c r="D72" s="41" t="s">
        <v>38</v>
      </c>
      <c r="E72" s="41"/>
      <c r="F72" s="41"/>
      <c r="G72" s="44">
        <f t="shared" si="4"/>
        <v>0</v>
      </c>
      <c r="H72" s="44">
        <f t="shared" si="4"/>
        <v>0</v>
      </c>
      <c r="I72" s="44">
        <f t="shared" si="4"/>
        <v>0</v>
      </c>
    </row>
    <row r="73" spans="1:9" hidden="1" x14ac:dyDescent="0.2">
      <c r="A73" s="88" t="s">
        <v>61</v>
      </c>
      <c r="B73" s="54"/>
      <c r="C73" s="41" t="s">
        <v>42</v>
      </c>
      <c r="D73" s="41" t="s">
        <v>38</v>
      </c>
      <c r="E73" s="54" t="s">
        <v>90</v>
      </c>
      <c r="F73" s="41"/>
      <c r="G73" s="44">
        <f t="shared" si="4"/>
        <v>0</v>
      </c>
      <c r="H73" s="44">
        <f t="shared" si="4"/>
        <v>0</v>
      </c>
      <c r="I73" s="44">
        <f t="shared" si="4"/>
        <v>0</v>
      </c>
    </row>
    <row r="74" spans="1:9" hidden="1" x14ac:dyDescent="0.2">
      <c r="A74" s="88" t="s">
        <v>78</v>
      </c>
      <c r="B74" s="47"/>
      <c r="C74" s="41" t="s">
        <v>42</v>
      </c>
      <c r="D74" s="41" t="s">
        <v>38</v>
      </c>
      <c r="E74" s="54" t="s">
        <v>91</v>
      </c>
      <c r="F74" s="41"/>
      <c r="G74" s="44">
        <f t="shared" si="4"/>
        <v>0</v>
      </c>
      <c r="H74" s="44">
        <f t="shared" si="4"/>
        <v>0</v>
      </c>
      <c r="I74" s="44">
        <f t="shared" si="4"/>
        <v>0</v>
      </c>
    </row>
    <row r="75" spans="1:9" ht="29.1" hidden="1" customHeight="1" x14ac:dyDescent="0.2">
      <c r="A75" s="86" t="s">
        <v>33</v>
      </c>
      <c r="B75" s="73"/>
      <c r="C75" s="41" t="s">
        <v>42</v>
      </c>
      <c r="D75" s="41" t="s">
        <v>38</v>
      </c>
      <c r="E75" s="60" t="s">
        <v>102</v>
      </c>
      <c r="F75" s="74"/>
      <c r="G75" s="44">
        <f>G76</f>
        <v>0</v>
      </c>
      <c r="H75" s="44">
        <f>H76</f>
        <v>0</v>
      </c>
      <c r="I75" s="44">
        <f>I76</f>
        <v>0</v>
      </c>
    </row>
    <row r="76" spans="1:9" ht="15" hidden="1" customHeight="1" x14ac:dyDescent="0.2">
      <c r="A76" s="87" t="s">
        <v>82</v>
      </c>
      <c r="B76" s="73"/>
      <c r="C76" s="41" t="s">
        <v>42</v>
      </c>
      <c r="D76" s="41" t="s">
        <v>38</v>
      </c>
      <c r="E76" s="54" t="s">
        <v>102</v>
      </c>
      <c r="F76" s="60">
        <v>120</v>
      </c>
      <c r="G76" s="44"/>
      <c r="H76" s="44"/>
      <c r="I76" s="44"/>
    </row>
    <row r="77" spans="1:9" ht="25.5" hidden="1" x14ac:dyDescent="0.2">
      <c r="A77" s="86" t="s">
        <v>80</v>
      </c>
      <c r="B77" s="73"/>
      <c r="C77" s="41" t="s">
        <v>42</v>
      </c>
      <c r="D77" s="41" t="s">
        <v>38</v>
      </c>
      <c r="E77" s="54" t="s">
        <v>102</v>
      </c>
      <c r="F77" s="60">
        <v>240</v>
      </c>
      <c r="G77" s="44"/>
      <c r="H77" s="44"/>
      <c r="I77" s="44"/>
    </row>
    <row r="78" spans="1:9" x14ac:dyDescent="0.2">
      <c r="A78" s="84" t="s">
        <v>13</v>
      </c>
      <c r="B78" s="32">
        <v>911</v>
      </c>
      <c r="C78" s="70" t="s">
        <v>42</v>
      </c>
      <c r="D78" s="70" t="s">
        <v>37</v>
      </c>
      <c r="E78" s="70"/>
      <c r="F78" s="70"/>
      <c r="G78" s="71">
        <f t="shared" ref="G78:I81" si="5">SUM(G79)</f>
        <v>278.29999999999995</v>
      </c>
      <c r="H78" s="71">
        <f t="shared" si="5"/>
        <v>266.39999999999998</v>
      </c>
      <c r="I78" s="71">
        <f t="shared" si="5"/>
        <v>0</v>
      </c>
    </row>
    <row r="79" spans="1:9" x14ac:dyDescent="0.2">
      <c r="A79" s="86" t="s">
        <v>19</v>
      </c>
      <c r="B79" s="116"/>
      <c r="C79" s="45" t="s">
        <v>42</v>
      </c>
      <c r="D79" s="45" t="s">
        <v>38</v>
      </c>
      <c r="E79" s="45"/>
      <c r="F79" s="45"/>
      <c r="G79" s="79">
        <f t="shared" si="5"/>
        <v>278.29999999999995</v>
      </c>
      <c r="H79" s="79">
        <f t="shared" si="5"/>
        <v>266.39999999999998</v>
      </c>
      <c r="I79" s="79">
        <f t="shared" si="5"/>
        <v>0</v>
      </c>
    </row>
    <row r="80" spans="1:9" x14ac:dyDescent="0.2">
      <c r="A80" s="88" t="s">
        <v>61</v>
      </c>
      <c r="B80" s="54"/>
      <c r="C80" s="45" t="s">
        <v>42</v>
      </c>
      <c r="D80" s="45" t="s">
        <v>38</v>
      </c>
      <c r="E80" s="54" t="s">
        <v>90</v>
      </c>
      <c r="F80" s="45"/>
      <c r="G80" s="79">
        <f t="shared" si="5"/>
        <v>278.29999999999995</v>
      </c>
      <c r="H80" s="79">
        <f t="shared" si="5"/>
        <v>266.39999999999998</v>
      </c>
      <c r="I80" s="79">
        <f t="shared" si="5"/>
        <v>0</v>
      </c>
    </row>
    <row r="81" spans="1:9" x14ac:dyDescent="0.2">
      <c r="A81" s="88" t="s">
        <v>78</v>
      </c>
      <c r="B81" s="40"/>
      <c r="C81" s="45" t="s">
        <v>42</v>
      </c>
      <c r="D81" s="45" t="s">
        <v>38</v>
      </c>
      <c r="E81" s="54" t="s">
        <v>91</v>
      </c>
      <c r="F81" s="45"/>
      <c r="G81" s="79">
        <f>SUM(G82)+G84</f>
        <v>278.29999999999995</v>
      </c>
      <c r="H81" s="79">
        <f>SUM(H82)+H84</f>
        <v>266.39999999999998</v>
      </c>
      <c r="I81" s="79">
        <f t="shared" si="5"/>
        <v>0</v>
      </c>
    </row>
    <row r="82" spans="1:9" ht="25.5" x14ac:dyDescent="0.2">
      <c r="A82" s="86" t="s">
        <v>33</v>
      </c>
      <c r="B82" s="73"/>
      <c r="C82" s="45" t="s">
        <v>42</v>
      </c>
      <c r="D82" s="45" t="s">
        <v>38</v>
      </c>
      <c r="E82" s="60" t="s">
        <v>102</v>
      </c>
      <c r="F82" s="74"/>
      <c r="G82" s="79">
        <f>G83</f>
        <v>256.39999999999998</v>
      </c>
      <c r="H82" s="79">
        <f>H83</f>
        <v>242.7</v>
      </c>
      <c r="I82" s="79">
        <f>I83</f>
        <v>0</v>
      </c>
    </row>
    <row r="83" spans="1:9" ht="25.5" x14ac:dyDescent="0.2">
      <c r="A83" s="87" t="s">
        <v>82</v>
      </c>
      <c r="B83" s="73"/>
      <c r="C83" s="45" t="s">
        <v>42</v>
      </c>
      <c r="D83" s="45" t="s">
        <v>38</v>
      </c>
      <c r="E83" s="60" t="s">
        <v>102</v>
      </c>
      <c r="F83" s="60">
        <v>120</v>
      </c>
      <c r="G83" s="79">
        <f>179.9+53.6+21.2+1.7</f>
        <v>256.39999999999998</v>
      </c>
      <c r="H83" s="79">
        <f>189.2+53.5</f>
        <v>242.7</v>
      </c>
      <c r="I83" s="79"/>
    </row>
    <row r="84" spans="1:9" ht="25.5" x14ac:dyDescent="0.2">
      <c r="A84" s="86" t="s">
        <v>80</v>
      </c>
      <c r="B84" s="73"/>
      <c r="C84" s="45" t="s">
        <v>42</v>
      </c>
      <c r="D84" s="45" t="s">
        <v>38</v>
      </c>
      <c r="E84" s="60" t="s">
        <v>102</v>
      </c>
      <c r="F84" s="60">
        <v>240</v>
      </c>
      <c r="G84" s="79">
        <f>23.6-1.7</f>
        <v>21.900000000000002</v>
      </c>
      <c r="H84" s="79">
        <v>23.7</v>
      </c>
      <c r="I84" s="79"/>
    </row>
    <row r="85" spans="1:9" ht="29.25" x14ac:dyDescent="0.25">
      <c r="A85" s="85" t="s">
        <v>32</v>
      </c>
      <c r="B85" s="32">
        <v>911</v>
      </c>
      <c r="C85" s="38" t="s">
        <v>38</v>
      </c>
      <c r="D85" s="38" t="s">
        <v>37</v>
      </c>
      <c r="E85" s="38"/>
      <c r="F85" s="38"/>
      <c r="G85" s="30">
        <f>G86+G92</f>
        <v>60.699999999999989</v>
      </c>
      <c r="H85" s="30">
        <f>H86</f>
        <v>189.5</v>
      </c>
      <c r="I85" s="30">
        <f>I86</f>
        <v>191.9</v>
      </c>
    </row>
    <row r="86" spans="1:9" ht="25.5" customHeight="1" x14ac:dyDescent="0.2">
      <c r="A86" s="84" t="s">
        <v>31</v>
      </c>
      <c r="B86" s="47"/>
      <c r="C86" s="41" t="s">
        <v>38</v>
      </c>
      <c r="D86" s="41" t="s">
        <v>43</v>
      </c>
      <c r="E86" s="41"/>
      <c r="F86" s="41"/>
      <c r="G86" s="44">
        <f>G87</f>
        <v>57.199999999999989</v>
      </c>
      <c r="H86" s="44">
        <f t="shared" ref="H86:I88" si="6">H87</f>
        <v>189.5</v>
      </c>
      <c r="I86" s="44">
        <f t="shared" si="6"/>
        <v>191.9</v>
      </c>
    </row>
    <row r="87" spans="1:9" ht="38.25" x14ac:dyDescent="0.2">
      <c r="A87" s="88" t="s">
        <v>103</v>
      </c>
      <c r="B87" s="54"/>
      <c r="C87" s="41" t="s">
        <v>38</v>
      </c>
      <c r="D87" s="41" t="s">
        <v>43</v>
      </c>
      <c r="E87" s="60" t="s">
        <v>104</v>
      </c>
      <c r="F87" s="41"/>
      <c r="G87" s="44">
        <f>G88</f>
        <v>57.199999999999989</v>
      </c>
      <c r="H87" s="44">
        <f t="shared" si="6"/>
        <v>189.5</v>
      </c>
      <c r="I87" s="44">
        <f t="shared" si="6"/>
        <v>191.9</v>
      </c>
    </row>
    <row r="88" spans="1:9" ht="30" customHeight="1" x14ac:dyDescent="0.2">
      <c r="A88" s="88" t="s">
        <v>222</v>
      </c>
      <c r="B88" s="54"/>
      <c r="C88" s="41" t="s">
        <v>38</v>
      </c>
      <c r="D88" s="41" t="s">
        <v>43</v>
      </c>
      <c r="E88" s="60" t="s">
        <v>105</v>
      </c>
      <c r="F88" s="41"/>
      <c r="G88" s="44">
        <f>G89</f>
        <v>57.199999999999989</v>
      </c>
      <c r="H88" s="44">
        <f t="shared" si="6"/>
        <v>189.5</v>
      </c>
      <c r="I88" s="44">
        <f t="shared" si="6"/>
        <v>191.9</v>
      </c>
    </row>
    <row r="89" spans="1:9" ht="51" x14ac:dyDescent="0.2">
      <c r="A89" s="88" t="s">
        <v>197</v>
      </c>
      <c r="B89" s="47"/>
      <c r="C89" s="41" t="s">
        <v>38</v>
      </c>
      <c r="D89" s="41" t="s">
        <v>43</v>
      </c>
      <c r="E89" s="60" t="s">
        <v>106</v>
      </c>
      <c r="F89" s="41"/>
      <c r="G89" s="44">
        <f>SUM(G91)</f>
        <v>57.199999999999989</v>
      </c>
      <c r="H89" s="44">
        <f>SUM(H91)</f>
        <v>189.5</v>
      </c>
      <c r="I89" s="44">
        <f>SUM(I91)</f>
        <v>191.9</v>
      </c>
    </row>
    <row r="90" spans="1:9" x14ac:dyDescent="0.2">
      <c r="A90" s="88" t="s">
        <v>173</v>
      </c>
      <c r="B90" s="47"/>
      <c r="C90" s="41" t="s">
        <v>38</v>
      </c>
      <c r="D90" s="41" t="s">
        <v>43</v>
      </c>
      <c r="E90" s="60" t="s">
        <v>142</v>
      </c>
      <c r="F90" s="41"/>
      <c r="G90" s="44">
        <f>G91</f>
        <v>57.199999999999989</v>
      </c>
      <c r="H90" s="44">
        <f>H91</f>
        <v>189.5</v>
      </c>
      <c r="I90" s="44">
        <f>I91</f>
        <v>191.9</v>
      </c>
    </row>
    <row r="91" spans="1:9" ht="25.5" x14ac:dyDescent="0.2">
      <c r="A91" s="86" t="s">
        <v>80</v>
      </c>
      <c r="B91" s="47"/>
      <c r="C91" s="41" t="s">
        <v>38</v>
      </c>
      <c r="D91" s="41" t="s">
        <v>43</v>
      </c>
      <c r="E91" s="60" t="s">
        <v>142</v>
      </c>
      <c r="F91" s="46" t="s">
        <v>81</v>
      </c>
      <c r="G91" s="44">
        <f>157.2-100</f>
        <v>57.199999999999989</v>
      </c>
      <c r="H91" s="44">
        <v>189.5</v>
      </c>
      <c r="I91" s="44">
        <v>191.9</v>
      </c>
    </row>
    <row r="92" spans="1:9" ht="25.5" x14ac:dyDescent="0.2">
      <c r="A92" s="84" t="s">
        <v>284</v>
      </c>
      <c r="B92" s="99"/>
      <c r="C92" s="41" t="s">
        <v>38</v>
      </c>
      <c r="D92" s="82">
        <v>14</v>
      </c>
      <c r="E92" s="99"/>
      <c r="F92" s="99"/>
      <c r="G92" s="99">
        <f>G93</f>
        <v>3.5</v>
      </c>
      <c r="H92" s="129"/>
      <c r="I92" s="99"/>
    </row>
    <row r="93" spans="1:9" x14ac:dyDescent="0.2">
      <c r="A93" s="86" t="s">
        <v>61</v>
      </c>
      <c r="B93" s="99"/>
      <c r="C93" s="41" t="s">
        <v>38</v>
      </c>
      <c r="D93" s="82">
        <v>14</v>
      </c>
      <c r="E93" s="99" t="s">
        <v>90</v>
      </c>
      <c r="F93" s="99"/>
      <c r="G93" s="99">
        <f>G94</f>
        <v>3.5</v>
      </c>
      <c r="H93" s="129"/>
      <c r="I93" s="99"/>
    </row>
    <row r="94" spans="1:9" x14ac:dyDescent="0.2">
      <c r="A94" s="86" t="s">
        <v>78</v>
      </c>
      <c r="B94" s="99"/>
      <c r="C94" s="41" t="s">
        <v>38</v>
      </c>
      <c r="D94" s="82">
        <v>14</v>
      </c>
      <c r="E94" s="99" t="s">
        <v>91</v>
      </c>
      <c r="F94" s="99"/>
      <c r="G94" s="99">
        <f>G95</f>
        <v>3.5</v>
      </c>
      <c r="H94" s="129"/>
      <c r="I94" s="99"/>
    </row>
    <row r="95" spans="1:9" x14ac:dyDescent="0.2">
      <c r="A95" s="86" t="s">
        <v>78</v>
      </c>
      <c r="B95" s="99"/>
      <c r="C95" s="41" t="s">
        <v>38</v>
      </c>
      <c r="D95" s="82">
        <v>14</v>
      </c>
      <c r="E95" s="99" t="s">
        <v>107</v>
      </c>
      <c r="F95" s="99"/>
      <c r="G95" s="99">
        <f>G96</f>
        <v>3.5</v>
      </c>
      <c r="H95" s="129"/>
      <c r="I95" s="99"/>
    </row>
    <row r="96" spans="1:9" ht="38.25" x14ac:dyDescent="0.2">
      <c r="A96" s="86" t="s">
        <v>285</v>
      </c>
      <c r="B96" s="99"/>
      <c r="C96" s="41" t="s">
        <v>38</v>
      </c>
      <c r="D96" s="82">
        <v>14</v>
      </c>
      <c r="E96" s="99" t="s">
        <v>286</v>
      </c>
      <c r="F96" s="99"/>
      <c r="G96" s="99">
        <f>G97</f>
        <v>3.5</v>
      </c>
      <c r="H96" s="129"/>
      <c r="I96" s="99"/>
    </row>
    <row r="97" spans="1:9" ht="25.5" x14ac:dyDescent="0.2">
      <c r="A97" s="86" t="s">
        <v>80</v>
      </c>
      <c r="B97" s="99"/>
      <c r="C97" s="41" t="s">
        <v>38</v>
      </c>
      <c r="D97" s="82">
        <v>14</v>
      </c>
      <c r="E97" s="99" t="s">
        <v>286</v>
      </c>
      <c r="F97" s="99">
        <v>240</v>
      </c>
      <c r="G97" s="99">
        <v>3.5</v>
      </c>
      <c r="H97" s="129"/>
      <c r="I97" s="99"/>
    </row>
    <row r="98" spans="1:9" x14ac:dyDescent="0.2">
      <c r="A98" s="84" t="s">
        <v>20</v>
      </c>
      <c r="B98" s="32">
        <v>911</v>
      </c>
      <c r="C98" s="70" t="s">
        <v>39</v>
      </c>
      <c r="D98" s="70" t="s">
        <v>37</v>
      </c>
      <c r="E98" s="70"/>
      <c r="F98" s="70"/>
      <c r="G98" s="71">
        <f>SUM(G99,G124)</f>
        <v>4657.7</v>
      </c>
      <c r="H98" s="71">
        <f>SUM(H99,H124)</f>
        <v>3186.3</v>
      </c>
      <c r="I98" s="71">
        <f>SUM(I99,I124)</f>
        <v>3186.3</v>
      </c>
    </row>
    <row r="99" spans="1:9" ht="15.75" x14ac:dyDescent="0.25">
      <c r="A99" s="7" t="s">
        <v>68</v>
      </c>
      <c r="B99" s="8"/>
      <c r="C99" s="8" t="s">
        <v>39</v>
      </c>
      <c r="D99" s="8" t="s">
        <v>43</v>
      </c>
      <c r="E99" s="46"/>
      <c r="F99" s="46"/>
      <c r="G99" s="75">
        <f>SUM(G100)+G119</f>
        <v>4657.7</v>
      </c>
      <c r="H99" s="75">
        <f>SUM(H100)</f>
        <v>3186.3</v>
      </c>
      <c r="I99" s="75">
        <f>SUM(I100)</f>
        <v>3186.3</v>
      </c>
    </row>
    <row r="100" spans="1:9" ht="38.25" x14ac:dyDescent="0.2">
      <c r="A100" s="88" t="s">
        <v>111</v>
      </c>
      <c r="B100" s="54"/>
      <c r="C100" s="59" t="s">
        <v>39</v>
      </c>
      <c r="D100" s="59" t="s">
        <v>43</v>
      </c>
      <c r="E100" s="59" t="s">
        <v>143</v>
      </c>
      <c r="F100" s="59"/>
      <c r="G100" s="64">
        <f>G101+G105+G109+G113</f>
        <v>3365.5</v>
      </c>
      <c r="H100" s="64">
        <f>H101+H105+H109+H113</f>
        <v>3186.3</v>
      </c>
      <c r="I100" s="64">
        <f>I101+I105+I109+I113</f>
        <v>3186.3</v>
      </c>
    </row>
    <row r="101" spans="1:9" ht="30.75" customHeight="1" x14ac:dyDescent="0.2">
      <c r="A101" s="88" t="s">
        <v>223</v>
      </c>
      <c r="B101" s="54"/>
      <c r="C101" s="59" t="s">
        <v>39</v>
      </c>
      <c r="D101" s="59" t="s">
        <v>43</v>
      </c>
      <c r="E101" s="59" t="s">
        <v>144</v>
      </c>
      <c r="F101" s="59"/>
      <c r="G101" s="64">
        <f>G102</f>
        <v>1055</v>
      </c>
      <c r="H101" s="64">
        <f>H102</f>
        <v>620</v>
      </c>
      <c r="I101" s="64">
        <f>I102</f>
        <v>620</v>
      </c>
    </row>
    <row r="102" spans="1:9" x14ac:dyDescent="0.2">
      <c r="A102" s="89" t="s">
        <v>224</v>
      </c>
      <c r="B102" s="54"/>
      <c r="C102" s="59" t="s">
        <v>39</v>
      </c>
      <c r="D102" s="59" t="s">
        <v>43</v>
      </c>
      <c r="E102" s="59" t="s">
        <v>145</v>
      </c>
      <c r="F102" s="59"/>
      <c r="G102" s="64">
        <f>G104</f>
        <v>1055</v>
      </c>
      <c r="H102" s="64">
        <f>H104</f>
        <v>620</v>
      </c>
      <c r="I102" s="64">
        <f>I104</f>
        <v>620</v>
      </c>
    </row>
    <row r="103" spans="1:9" ht="38.25" x14ac:dyDescent="0.2">
      <c r="A103" s="89" t="s">
        <v>174</v>
      </c>
      <c r="B103" s="54"/>
      <c r="C103" s="59" t="s">
        <v>39</v>
      </c>
      <c r="D103" s="59" t="s">
        <v>43</v>
      </c>
      <c r="E103" s="59" t="s">
        <v>146</v>
      </c>
      <c r="F103" s="59"/>
      <c r="G103" s="64">
        <f>G104</f>
        <v>1055</v>
      </c>
      <c r="H103" s="64">
        <f>H104</f>
        <v>620</v>
      </c>
      <c r="I103" s="64">
        <f>I104</f>
        <v>620</v>
      </c>
    </row>
    <row r="104" spans="1:9" ht="25.5" x14ac:dyDescent="0.2">
      <c r="A104" s="86" t="s">
        <v>80</v>
      </c>
      <c r="B104" s="60"/>
      <c r="C104" s="59" t="s">
        <v>39</v>
      </c>
      <c r="D104" s="59" t="s">
        <v>43</v>
      </c>
      <c r="E104" s="59" t="s">
        <v>146</v>
      </c>
      <c r="F104" s="46" t="s">
        <v>81</v>
      </c>
      <c r="G104" s="64">
        <f>620+435</f>
        <v>1055</v>
      </c>
      <c r="H104" s="64">
        <v>620</v>
      </c>
      <c r="I104" s="64">
        <v>620</v>
      </c>
    </row>
    <row r="105" spans="1:9" ht="26.25" customHeight="1" x14ac:dyDescent="0.2">
      <c r="A105" s="88" t="s">
        <v>225</v>
      </c>
      <c r="B105" s="60"/>
      <c r="C105" s="59" t="s">
        <v>39</v>
      </c>
      <c r="D105" s="59" t="s">
        <v>43</v>
      </c>
      <c r="E105" s="59" t="s">
        <v>147</v>
      </c>
      <c r="F105" s="46"/>
      <c r="G105" s="64">
        <f t="shared" ref="G105:I107" si="7">G106</f>
        <v>1078.0999999999999</v>
      </c>
      <c r="H105" s="64">
        <f t="shared" si="7"/>
        <v>1588</v>
      </c>
      <c r="I105" s="64">
        <f t="shared" si="7"/>
        <v>1588</v>
      </c>
    </row>
    <row r="106" spans="1:9" ht="51" x14ac:dyDescent="0.2">
      <c r="A106" s="89" t="s">
        <v>226</v>
      </c>
      <c r="B106" s="60"/>
      <c r="C106" s="59" t="s">
        <v>39</v>
      </c>
      <c r="D106" s="59" t="s">
        <v>43</v>
      </c>
      <c r="E106" s="59" t="s">
        <v>148</v>
      </c>
      <c r="F106" s="46"/>
      <c r="G106" s="64">
        <f t="shared" si="7"/>
        <v>1078.0999999999999</v>
      </c>
      <c r="H106" s="64">
        <f t="shared" si="7"/>
        <v>1588</v>
      </c>
      <c r="I106" s="64">
        <f t="shared" si="7"/>
        <v>1588</v>
      </c>
    </row>
    <row r="107" spans="1:9" ht="63.75" x14ac:dyDescent="0.2">
      <c r="A107" s="89" t="s">
        <v>227</v>
      </c>
      <c r="B107" s="54"/>
      <c r="C107" s="59" t="s">
        <v>39</v>
      </c>
      <c r="D107" s="59" t="s">
        <v>43</v>
      </c>
      <c r="E107" s="59" t="s">
        <v>149</v>
      </c>
      <c r="F107" s="59"/>
      <c r="G107" s="64">
        <f t="shared" si="7"/>
        <v>1078.0999999999999</v>
      </c>
      <c r="H107" s="64">
        <f t="shared" si="7"/>
        <v>1588</v>
      </c>
      <c r="I107" s="64">
        <f t="shared" si="7"/>
        <v>1588</v>
      </c>
    </row>
    <row r="108" spans="1:9" ht="25.5" x14ac:dyDescent="0.2">
      <c r="A108" s="86" t="s">
        <v>80</v>
      </c>
      <c r="B108" s="60"/>
      <c r="C108" s="59" t="s">
        <v>39</v>
      </c>
      <c r="D108" s="59" t="s">
        <v>43</v>
      </c>
      <c r="E108" s="59" t="s">
        <v>149</v>
      </c>
      <c r="F108" s="46" t="s">
        <v>81</v>
      </c>
      <c r="G108" s="64">
        <f>2208-620+442.6-882.5-70</f>
        <v>1078.0999999999999</v>
      </c>
      <c r="H108" s="64">
        <f>2208-620</f>
        <v>1588</v>
      </c>
      <c r="I108" s="64">
        <f>2208-620</f>
        <v>1588</v>
      </c>
    </row>
    <row r="109" spans="1:9" x14ac:dyDescent="0.2">
      <c r="A109" s="88" t="s">
        <v>159</v>
      </c>
      <c r="B109" s="54"/>
      <c r="C109" s="59" t="s">
        <v>39</v>
      </c>
      <c r="D109" s="59" t="s">
        <v>43</v>
      </c>
      <c r="E109" s="59" t="s">
        <v>156</v>
      </c>
      <c r="F109" s="59"/>
      <c r="G109" s="64">
        <f>G110</f>
        <v>0</v>
      </c>
      <c r="H109" s="64">
        <f>H110</f>
        <v>0</v>
      </c>
      <c r="I109" s="64">
        <f>I110</f>
        <v>0</v>
      </c>
    </row>
    <row r="110" spans="1:9" ht="25.5" x14ac:dyDescent="0.2">
      <c r="A110" s="89" t="s">
        <v>158</v>
      </c>
      <c r="B110" s="54"/>
      <c r="C110" s="59" t="s">
        <v>39</v>
      </c>
      <c r="D110" s="59" t="s">
        <v>43</v>
      </c>
      <c r="E110" s="59" t="s">
        <v>157</v>
      </c>
      <c r="F110" s="59"/>
      <c r="G110" s="64">
        <f>G112</f>
        <v>0</v>
      </c>
      <c r="H110" s="64">
        <f>H112</f>
        <v>0</v>
      </c>
      <c r="I110" s="64">
        <f>I112</f>
        <v>0</v>
      </c>
    </row>
    <row r="111" spans="1:9" ht="38.25" x14ac:dyDescent="0.2">
      <c r="A111" s="89" t="s">
        <v>174</v>
      </c>
      <c r="B111" s="54"/>
      <c r="C111" s="59" t="s">
        <v>39</v>
      </c>
      <c r="D111" s="59" t="s">
        <v>43</v>
      </c>
      <c r="E111" s="59" t="s">
        <v>155</v>
      </c>
      <c r="F111" s="59"/>
      <c r="G111" s="64">
        <f>G112</f>
        <v>0</v>
      </c>
      <c r="H111" s="64">
        <f>H112</f>
        <v>0</v>
      </c>
      <c r="I111" s="64">
        <f>I112</f>
        <v>0</v>
      </c>
    </row>
    <row r="112" spans="1:9" ht="25.5" x14ac:dyDescent="0.2">
      <c r="A112" s="86" t="s">
        <v>80</v>
      </c>
      <c r="B112" s="60"/>
      <c r="C112" s="59" t="s">
        <v>39</v>
      </c>
      <c r="D112" s="59" t="s">
        <v>43</v>
      </c>
      <c r="E112" s="59" t="s">
        <v>155</v>
      </c>
      <c r="F112" s="46" t="s">
        <v>81</v>
      </c>
      <c r="G112" s="64"/>
      <c r="H112" s="64"/>
      <c r="I112" s="64"/>
    </row>
    <row r="113" spans="1:9" ht="25.5" x14ac:dyDescent="0.2">
      <c r="A113" s="69" t="s">
        <v>202</v>
      </c>
      <c r="B113" s="60"/>
      <c r="C113" s="59" t="s">
        <v>39</v>
      </c>
      <c r="D113" s="59" t="s">
        <v>43</v>
      </c>
      <c r="E113" s="59" t="s">
        <v>199</v>
      </c>
      <c r="F113" s="46"/>
      <c r="G113" s="64">
        <f>G114</f>
        <v>1232.3999999999999</v>
      </c>
      <c r="H113" s="64">
        <f>H114</f>
        <v>978.3</v>
      </c>
      <c r="I113" s="64">
        <f>I114</f>
        <v>978.3</v>
      </c>
    </row>
    <row r="114" spans="1:9" ht="25.5" x14ac:dyDescent="0.2">
      <c r="A114" s="69" t="s">
        <v>203</v>
      </c>
      <c r="B114" s="60"/>
      <c r="C114" s="59" t="s">
        <v>39</v>
      </c>
      <c r="D114" s="59" t="s">
        <v>43</v>
      </c>
      <c r="E114" s="59" t="s">
        <v>200</v>
      </c>
      <c r="F114" s="46"/>
      <c r="G114" s="64">
        <f>G115+G117</f>
        <v>1232.3999999999999</v>
      </c>
      <c r="H114" s="64">
        <f>H115+H117</f>
        <v>978.3</v>
      </c>
      <c r="I114" s="64">
        <f>I115+I117</f>
        <v>978.3</v>
      </c>
    </row>
    <row r="115" spans="1:9" ht="25.5" hidden="1" x14ac:dyDescent="0.2">
      <c r="A115" s="69" t="s">
        <v>204</v>
      </c>
      <c r="B115" s="60"/>
      <c r="C115" s="59" t="s">
        <v>39</v>
      </c>
      <c r="D115" s="59" t="s">
        <v>43</v>
      </c>
      <c r="E115" s="59" t="s">
        <v>201</v>
      </c>
      <c r="F115" s="46"/>
      <c r="G115" s="64">
        <f>G116</f>
        <v>0</v>
      </c>
      <c r="H115" s="64">
        <f>H116</f>
        <v>0</v>
      </c>
      <c r="I115" s="64">
        <f>I116</f>
        <v>0</v>
      </c>
    </row>
    <row r="116" spans="1:9" ht="26.25" hidden="1" customHeight="1" x14ac:dyDescent="0.2">
      <c r="A116" s="40" t="s">
        <v>80</v>
      </c>
      <c r="B116" s="60"/>
      <c r="C116" s="59" t="s">
        <v>39</v>
      </c>
      <c r="D116" s="59" t="s">
        <v>43</v>
      </c>
      <c r="E116" s="59" t="s">
        <v>201</v>
      </c>
      <c r="F116" s="45" t="s">
        <v>81</v>
      </c>
      <c r="G116" s="64"/>
      <c r="H116" s="64"/>
      <c r="I116" s="64"/>
    </row>
    <row r="117" spans="1:9" ht="26.25" customHeight="1" x14ac:dyDescent="0.2">
      <c r="A117" s="40" t="s">
        <v>212</v>
      </c>
      <c r="B117" s="60"/>
      <c r="C117" s="59" t="s">
        <v>39</v>
      </c>
      <c r="D117" s="59" t="s">
        <v>43</v>
      </c>
      <c r="E117" s="59" t="s">
        <v>211</v>
      </c>
      <c r="F117" s="45"/>
      <c r="G117" s="64">
        <f>G118</f>
        <v>1232.3999999999999</v>
      </c>
      <c r="H117" s="64">
        <f>H118</f>
        <v>978.3</v>
      </c>
      <c r="I117" s="64">
        <f>I118</f>
        <v>978.3</v>
      </c>
    </row>
    <row r="118" spans="1:9" ht="25.5" x14ac:dyDescent="0.2">
      <c r="A118" s="40" t="s">
        <v>80</v>
      </c>
      <c r="B118" s="60"/>
      <c r="C118" s="59" t="s">
        <v>39</v>
      </c>
      <c r="D118" s="59" t="s">
        <v>43</v>
      </c>
      <c r="E118" s="59" t="s">
        <v>211</v>
      </c>
      <c r="F118" s="45" t="s">
        <v>81</v>
      </c>
      <c r="G118" s="64">
        <f>978.3+254.1</f>
        <v>1232.3999999999999</v>
      </c>
      <c r="H118" s="64">
        <v>978.3</v>
      </c>
      <c r="I118" s="64">
        <v>978.3</v>
      </c>
    </row>
    <row r="119" spans="1:9" ht="38.25" x14ac:dyDescent="0.2">
      <c r="A119" s="86" t="s">
        <v>257</v>
      </c>
      <c r="B119" s="60"/>
      <c r="C119" s="59" t="s">
        <v>39</v>
      </c>
      <c r="D119" s="59" t="s">
        <v>43</v>
      </c>
      <c r="E119" s="59" t="s">
        <v>254</v>
      </c>
      <c r="F119" s="45"/>
      <c r="G119" s="64">
        <f>G120</f>
        <v>1292.1999999999998</v>
      </c>
      <c r="H119" s="64"/>
      <c r="I119" s="64"/>
    </row>
    <row r="120" spans="1:9" ht="38.25" x14ac:dyDescent="0.2">
      <c r="A120" s="86" t="s">
        <v>257</v>
      </c>
      <c r="B120" s="54"/>
      <c r="C120" s="59" t="s">
        <v>39</v>
      </c>
      <c r="D120" s="59" t="s">
        <v>43</v>
      </c>
      <c r="E120" s="59" t="s">
        <v>254</v>
      </c>
      <c r="F120" s="59"/>
      <c r="G120" s="64">
        <f>G121</f>
        <v>1292.1999999999998</v>
      </c>
      <c r="H120" s="64"/>
      <c r="I120" s="64"/>
    </row>
    <row r="121" spans="1:9" ht="25.5" x14ac:dyDescent="0.2">
      <c r="A121" s="89" t="s">
        <v>258</v>
      </c>
      <c r="B121" s="54"/>
      <c r="C121" s="59" t="s">
        <v>39</v>
      </c>
      <c r="D121" s="59" t="s">
        <v>43</v>
      </c>
      <c r="E121" s="59" t="s">
        <v>282</v>
      </c>
      <c r="F121" s="59"/>
      <c r="G121" s="64">
        <f>G122</f>
        <v>1292.1999999999998</v>
      </c>
      <c r="H121" s="64"/>
      <c r="I121" s="64"/>
    </row>
    <row r="122" spans="1:9" ht="63.75" x14ac:dyDescent="0.2">
      <c r="A122" s="86" t="s">
        <v>256</v>
      </c>
      <c r="B122" s="40"/>
      <c r="C122" s="59" t="s">
        <v>39</v>
      </c>
      <c r="D122" s="59" t="s">
        <v>43</v>
      </c>
      <c r="E122" s="59" t="s">
        <v>283</v>
      </c>
      <c r="F122" s="59"/>
      <c r="G122" s="64">
        <f>G123</f>
        <v>1292.1999999999998</v>
      </c>
      <c r="H122" s="64"/>
      <c r="I122" s="64"/>
    </row>
    <row r="123" spans="1:9" ht="25.5" x14ac:dyDescent="0.2">
      <c r="A123" s="86" t="s">
        <v>80</v>
      </c>
      <c r="B123" s="60"/>
      <c r="C123" s="59" t="s">
        <v>39</v>
      </c>
      <c r="D123" s="59" t="s">
        <v>43</v>
      </c>
      <c r="E123" s="59" t="s">
        <v>283</v>
      </c>
      <c r="F123" s="46" t="s">
        <v>81</v>
      </c>
      <c r="G123" s="64">
        <f>1028.8+263.3+0.1</f>
        <v>1292.1999999999998</v>
      </c>
      <c r="H123" s="64"/>
      <c r="I123" s="64"/>
    </row>
    <row r="124" spans="1:9" hidden="1" x14ac:dyDescent="0.2">
      <c r="A124" s="47" t="s">
        <v>34</v>
      </c>
      <c r="B124" s="47"/>
      <c r="C124" s="41" t="s">
        <v>39</v>
      </c>
      <c r="D124" s="41" t="s">
        <v>44</v>
      </c>
      <c r="E124" s="41"/>
      <c r="F124" s="41"/>
      <c r="G124" s="44">
        <f t="shared" ref="G124:I125" si="8">G125</f>
        <v>0</v>
      </c>
      <c r="H124" s="44">
        <f t="shared" si="8"/>
        <v>0</v>
      </c>
      <c r="I124" s="44">
        <f t="shared" si="8"/>
        <v>0</v>
      </c>
    </row>
    <row r="125" spans="1:9" hidden="1" x14ac:dyDescent="0.2">
      <c r="A125" s="117" t="s">
        <v>61</v>
      </c>
      <c r="B125" s="47"/>
      <c r="C125" s="41" t="s">
        <v>39</v>
      </c>
      <c r="D125" s="41" t="s">
        <v>44</v>
      </c>
      <c r="E125" s="76" t="s">
        <v>90</v>
      </c>
      <c r="F125" s="41"/>
      <c r="G125" s="44">
        <f t="shared" si="8"/>
        <v>0</v>
      </c>
      <c r="H125" s="44">
        <f t="shared" si="8"/>
        <v>0</v>
      </c>
      <c r="I125" s="44">
        <f t="shared" si="8"/>
        <v>0</v>
      </c>
    </row>
    <row r="126" spans="1:9" hidden="1" x14ac:dyDescent="0.2">
      <c r="A126" s="117" t="s">
        <v>61</v>
      </c>
      <c r="B126" s="47"/>
      <c r="C126" s="41" t="s">
        <v>39</v>
      </c>
      <c r="D126" s="41" t="s">
        <v>44</v>
      </c>
      <c r="E126" s="60" t="s">
        <v>91</v>
      </c>
      <c r="F126" s="41"/>
      <c r="G126" s="44">
        <f>SUM(G127,G129)</f>
        <v>0</v>
      </c>
      <c r="H126" s="44">
        <f>SUM(H127,H129)</f>
        <v>0</v>
      </c>
      <c r="I126" s="44">
        <f>SUM(I127,I129)</f>
        <v>0</v>
      </c>
    </row>
    <row r="127" spans="1:9" ht="22.5" hidden="1" customHeight="1" x14ac:dyDescent="0.2">
      <c r="A127" s="68" t="s">
        <v>24</v>
      </c>
      <c r="B127" s="47"/>
      <c r="C127" s="41" t="s">
        <v>39</v>
      </c>
      <c r="D127" s="41" t="s">
        <v>44</v>
      </c>
      <c r="E127" s="60" t="s">
        <v>108</v>
      </c>
      <c r="F127" s="46"/>
      <c r="G127" s="44">
        <f>SUM(G128)</f>
        <v>0</v>
      </c>
      <c r="H127" s="44">
        <f>SUM(H128)</f>
        <v>0</v>
      </c>
      <c r="I127" s="44">
        <f>SUM(I128)</f>
        <v>0</v>
      </c>
    </row>
    <row r="128" spans="1:9" ht="25.5" hidden="1" x14ac:dyDescent="0.2">
      <c r="A128" s="40" t="s">
        <v>80</v>
      </c>
      <c r="B128" s="68"/>
      <c r="C128" s="41" t="s">
        <v>39</v>
      </c>
      <c r="D128" s="41" t="s">
        <v>44</v>
      </c>
      <c r="E128" s="60" t="s">
        <v>108</v>
      </c>
      <c r="F128" s="46" t="s">
        <v>81</v>
      </c>
      <c r="G128" s="44"/>
      <c r="H128" s="44"/>
      <c r="I128" s="44"/>
    </row>
    <row r="129" spans="1:9" hidden="1" x14ac:dyDescent="0.2">
      <c r="A129" s="117" t="s">
        <v>78</v>
      </c>
      <c r="B129" s="68"/>
      <c r="C129" s="41" t="s">
        <v>39</v>
      </c>
      <c r="D129" s="41" t="s">
        <v>44</v>
      </c>
      <c r="E129" s="60" t="s">
        <v>107</v>
      </c>
      <c r="F129" s="46"/>
      <c r="G129" s="44">
        <f t="shared" ref="G129:I130" si="9">G130</f>
        <v>0</v>
      </c>
      <c r="H129" s="44">
        <f t="shared" si="9"/>
        <v>0</v>
      </c>
      <c r="I129" s="44">
        <f t="shared" si="9"/>
        <v>0</v>
      </c>
    </row>
    <row r="130" spans="1:9" hidden="1" x14ac:dyDescent="0.2">
      <c r="A130" s="68" t="s">
        <v>69</v>
      </c>
      <c r="B130" s="68"/>
      <c r="C130" s="41" t="s">
        <v>39</v>
      </c>
      <c r="D130" s="41" t="s">
        <v>44</v>
      </c>
      <c r="E130" s="60" t="s">
        <v>198</v>
      </c>
      <c r="F130" s="46"/>
      <c r="G130" s="44">
        <f t="shared" si="9"/>
        <v>0</v>
      </c>
      <c r="H130" s="44">
        <f t="shared" si="9"/>
        <v>0</v>
      </c>
      <c r="I130" s="44">
        <f t="shared" si="9"/>
        <v>0</v>
      </c>
    </row>
    <row r="131" spans="1:9" ht="25.5" hidden="1" x14ac:dyDescent="0.2">
      <c r="A131" s="40" t="s">
        <v>80</v>
      </c>
      <c r="B131" s="68"/>
      <c r="C131" s="41" t="s">
        <v>39</v>
      </c>
      <c r="D131" s="41" t="s">
        <v>44</v>
      </c>
      <c r="E131" s="60" t="s">
        <v>198</v>
      </c>
      <c r="F131" s="46" t="s">
        <v>81</v>
      </c>
      <c r="G131" s="44">
        <f>750-750</f>
        <v>0</v>
      </c>
      <c r="H131" s="44">
        <f>750-750</f>
        <v>0</v>
      </c>
      <c r="I131" s="44">
        <f>750-750</f>
        <v>0</v>
      </c>
    </row>
    <row r="132" spans="1:9" ht="12" customHeight="1" x14ac:dyDescent="0.2">
      <c r="A132" s="85" t="s">
        <v>7</v>
      </c>
      <c r="B132" s="32">
        <v>911</v>
      </c>
      <c r="C132" s="70" t="s">
        <v>45</v>
      </c>
      <c r="D132" s="70" t="s">
        <v>37</v>
      </c>
      <c r="E132" s="70"/>
      <c r="F132" s="70"/>
      <c r="G132" s="71">
        <f>SUM(G133,G150,G173,G201)</f>
        <v>18317.199999999997</v>
      </c>
      <c r="H132" s="71">
        <f>SUM(H133,H150,H173,H201)+0.03</f>
        <v>3659.4100000000003</v>
      </c>
      <c r="I132" s="71">
        <f>SUM(I133,I150,I173,I201)</f>
        <v>3743.1800000000003</v>
      </c>
    </row>
    <row r="133" spans="1:9" x14ac:dyDescent="0.2">
      <c r="A133" s="84" t="s">
        <v>21</v>
      </c>
      <c r="B133" s="72"/>
      <c r="C133" s="77" t="s">
        <v>45</v>
      </c>
      <c r="D133" s="77" t="s">
        <v>36</v>
      </c>
      <c r="E133" s="41"/>
      <c r="F133" s="41"/>
      <c r="G133" s="44">
        <f>G135+G143</f>
        <v>411.3</v>
      </c>
      <c r="H133" s="44">
        <f>H135+H143</f>
        <v>415.98</v>
      </c>
      <c r="I133" s="44">
        <f>I135+I143</f>
        <v>415.98</v>
      </c>
    </row>
    <row r="134" spans="1:9" ht="53.25" customHeight="1" x14ac:dyDescent="0.2">
      <c r="A134" s="86" t="s">
        <v>262</v>
      </c>
      <c r="B134" s="72"/>
      <c r="C134" s="46" t="s">
        <v>45</v>
      </c>
      <c r="D134" s="46" t="s">
        <v>36</v>
      </c>
      <c r="E134" s="45" t="s">
        <v>178</v>
      </c>
      <c r="F134" s="41"/>
      <c r="G134" s="44">
        <f t="shared" ref="G134:I135" si="10">G135</f>
        <v>177.2</v>
      </c>
      <c r="H134" s="44">
        <f t="shared" si="10"/>
        <v>187.2</v>
      </c>
      <c r="I134" s="44">
        <f t="shared" si="10"/>
        <v>187.2</v>
      </c>
    </row>
    <row r="135" spans="1:9" ht="53.25" customHeight="1" x14ac:dyDescent="0.2">
      <c r="A135" s="86" t="s">
        <v>262</v>
      </c>
      <c r="B135" s="72"/>
      <c r="C135" s="46" t="s">
        <v>45</v>
      </c>
      <c r="D135" s="46" t="s">
        <v>36</v>
      </c>
      <c r="E135" s="45" t="s">
        <v>179</v>
      </c>
      <c r="F135" s="41"/>
      <c r="G135" s="44">
        <f t="shared" si="10"/>
        <v>177.2</v>
      </c>
      <c r="H135" s="44">
        <f t="shared" si="10"/>
        <v>187.2</v>
      </c>
      <c r="I135" s="44">
        <f t="shared" si="10"/>
        <v>187.2</v>
      </c>
    </row>
    <row r="136" spans="1:9" ht="25.5" x14ac:dyDescent="0.2">
      <c r="A136" s="86" t="s">
        <v>238</v>
      </c>
      <c r="B136" s="72"/>
      <c r="C136" s="46" t="s">
        <v>45</v>
      </c>
      <c r="D136" s="46" t="s">
        <v>36</v>
      </c>
      <c r="E136" s="45" t="s">
        <v>180</v>
      </c>
      <c r="F136" s="41"/>
      <c r="G136" s="44">
        <f>G138+G139+G142</f>
        <v>177.2</v>
      </c>
      <c r="H136" s="44">
        <f>H138+H139+H142</f>
        <v>187.2</v>
      </c>
      <c r="I136" s="44">
        <f>I138+I139+I142</f>
        <v>187.2</v>
      </c>
    </row>
    <row r="137" spans="1:9" x14ac:dyDescent="0.2">
      <c r="A137" s="86" t="s">
        <v>110</v>
      </c>
      <c r="B137" s="72"/>
      <c r="C137" s="46" t="s">
        <v>45</v>
      </c>
      <c r="D137" s="46" t="s">
        <v>36</v>
      </c>
      <c r="E137" s="45" t="s">
        <v>181</v>
      </c>
      <c r="F137" s="41"/>
      <c r="G137" s="44">
        <f>G138</f>
        <v>177.2</v>
      </c>
      <c r="H137" s="44">
        <f>H138</f>
        <v>177.2</v>
      </c>
      <c r="I137" s="44">
        <f>I138</f>
        <v>177.2</v>
      </c>
    </row>
    <row r="138" spans="1:9" ht="25.5" x14ac:dyDescent="0.2">
      <c r="A138" s="86" t="s">
        <v>80</v>
      </c>
      <c r="B138" s="72"/>
      <c r="C138" s="46" t="s">
        <v>45</v>
      </c>
      <c r="D138" s="46" t="s">
        <v>36</v>
      </c>
      <c r="E138" s="45" t="s">
        <v>181</v>
      </c>
      <c r="F138" s="46" t="s">
        <v>81</v>
      </c>
      <c r="G138" s="44">
        <v>177.2</v>
      </c>
      <c r="H138" s="44">
        <v>177.2</v>
      </c>
      <c r="I138" s="44">
        <v>177.2</v>
      </c>
    </row>
    <row r="139" spans="1:9" x14ac:dyDescent="0.2">
      <c r="A139" s="86" t="s">
        <v>232</v>
      </c>
      <c r="B139" s="72"/>
      <c r="C139" s="46" t="s">
        <v>45</v>
      </c>
      <c r="D139" s="46" t="s">
        <v>36</v>
      </c>
      <c r="E139" s="45" t="s">
        <v>233</v>
      </c>
      <c r="F139" s="46"/>
      <c r="G139" s="44">
        <f>G140</f>
        <v>0</v>
      </c>
      <c r="H139" s="44">
        <f>H140</f>
        <v>0</v>
      </c>
      <c r="I139" s="44">
        <f>I140</f>
        <v>0</v>
      </c>
    </row>
    <row r="140" spans="1:9" ht="25.5" x14ac:dyDescent="0.2">
      <c r="A140" s="86" t="s">
        <v>80</v>
      </c>
      <c r="B140" s="72"/>
      <c r="C140" s="46" t="s">
        <v>45</v>
      </c>
      <c r="D140" s="46" t="s">
        <v>36</v>
      </c>
      <c r="E140" s="45" t="s">
        <v>233</v>
      </c>
      <c r="F140" s="46" t="s">
        <v>81</v>
      </c>
      <c r="G140" s="44"/>
      <c r="H140" s="44"/>
      <c r="I140" s="44"/>
    </row>
    <row r="141" spans="1:9" x14ac:dyDescent="0.2">
      <c r="A141" s="88" t="s">
        <v>175</v>
      </c>
      <c r="B141" s="72"/>
      <c r="C141" s="41" t="s">
        <v>45</v>
      </c>
      <c r="D141" s="41" t="s">
        <v>36</v>
      </c>
      <c r="E141" s="76" t="s">
        <v>263</v>
      </c>
      <c r="F141" s="41"/>
      <c r="G141" s="44">
        <f>G142</f>
        <v>0</v>
      </c>
      <c r="H141" s="44">
        <f>H142</f>
        <v>10</v>
      </c>
      <c r="I141" s="44">
        <f>I142</f>
        <v>10</v>
      </c>
    </row>
    <row r="142" spans="1:9" ht="25.5" x14ac:dyDescent="0.2">
      <c r="A142" s="86" t="s">
        <v>80</v>
      </c>
      <c r="B142" s="72"/>
      <c r="C142" s="41" t="s">
        <v>45</v>
      </c>
      <c r="D142" s="41" t="s">
        <v>36</v>
      </c>
      <c r="E142" s="76" t="s">
        <v>263</v>
      </c>
      <c r="F142" s="46" t="s">
        <v>81</v>
      </c>
      <c r="G142" s="44">
        <v>0</v>
      </c>
      <c r="H142" s="44">
        <f>30-20</f>
        <v>10</v>
      </c>
      <c r="I142" s="44">
        <f>30-20</f>
        <v>10</v>
      </c>
    </row>
    <row r="143" spans="1:9" x14ac:dyDescent="0.2">
      <c r="A143" s="88" t="s">
        <v>61</v>
      </c>
      <c r="B143" s="72"/>
      <c r="C143" s="41" t="s">
        <v>45</v>
      </c>
      <c r="D143" s="41" t="s">
        <v>36</v>
      </c>
      <c r="E143" s="54" t="s">
        <v>90</v>
      </c>
      <c r="F143" s="41"/>
      <c r="G143" s="44">
        <f>SUM(G144)</f>
        <v>234.10000000000002</v>
      </c>
      <c r="H143" s="44">
        <f>SUM(H144)</f>
        <v>228.78</v>
      </c>
      <c r="I143" s="44">
        <f>SUM(I144)</f>
        <v>228.78</v>
      </c>
    </row>
    <row r="144" spans="1:9" x14ac:dyDescent="0.2">
      <c r="A144" s="88" t="s">
        <v>165</v>
      </c>
      <c r="B144" s="72"/>
      <c r="C144" s="41" t="s">
        <v>45</v>
      </c>
      <c r="D144" s="41" t="s">
        <v>36</v>
      </c>
      <c r="E144" s="78" t="s">
        <v>91</v>
      </c>
      <c r="F144" s="41"/>
      <c r="G144" s="44">
        <f>G145</f>
        <v>234.10000000000002</v>
      </c>
      <c r="H144" s="44">
        <f>H145</f>
        <v>228.78</v>
      </c>
      <c r="I144" s="44">
        <f>I145</f>
        <v>228.78</v>
      </c>
    </row>
    <row r="145" spans="1:9" x14ac:dyDescent="0.2">
      <c r="A145" s="88" t="s">
        <v>165</v>
      </c>
      <c r="B145" s="72"/>
      <c r="C145" s="41" t="s">
        <v>45</v>
      </c>
      <c r="D145" s="41" t="s">
        <v>36</v>
      </c>
      <c r="E145" s="78" t="s">
        <v>107</v>
      </c>
      <c r="F145" s="41"/>
      <c r="G145" s="44">
        <f>G147+G149</f>
        <v>234.10000000000002</v>
      </c>
      <c r="H145" s="44">
        <f>H147+H149</f>
        <v>228.78</v>
      </c>
      <c r="I145" s="44">
        <f>I147+I149</f>
        <v>228.78</v>
      </c>
    </row>
    <row r="146" spans="1:9" hidden="1" x14ac:dyDescent="0.2">
      <c r="A146" s="88"/>
      <c r="B146" s="72"/>
      <c r="C146" s="41"/>
      <c r="D146" s="41"/>
      <c r="E146" s="76"/>
      <c r="F146" s="41"/>
      <c r="G146" s="44"/>
      <c r="H146" s="44"/>
      <c r="I146" s="44"/>
    </row>
    <row r="147" spans="1:9" hidden="1" x14ac:dyDescent="0.2">
      <c r="A147" s="86"/>
      <c r="B147" s="72"/>
      <c r="C147" s="41"/>
      <c r="D147" s="41"/>
      <c r="E147" s="76"/>
      <c r="F147" s="46"/>
      <c r="G147" s="44"/>
      <c r="H147" s="44"/>
      <c r="I147" s="44"/>
    </row>
    <row r="148" spans="1:9" x14ac:dyDescent="0.2">
      <c r="A148" s="88" t="s">
        <v>228</v>
      </c>
      <c r="B148" s="72"/>
      <c r="C148" s="41" t="s">
        <v>45</v>
      </c>
      <c r="D148" s="41" t="s">
        <v>36</v>
      </c>
      <c r="E148" s="54" t="s">
        <v>109</v>
      </c>
      <c r="F148" s="46"/>
      <c r="G148" s="44">
        <f>G149</f>
        <v>234.10000000000002</v>
      </c>
      <c r="H148" s="44">
        <f>H149</f>
        <v>228.78</v>
      </c>
      <c r="I148" s="44">
        <f>I149</f>
        <v>228.78</v>
      </c>
    </row>
    <row r="149" spans="1:9" ht="25.5" x14ac:dyDescent="0.2">
      <c r="A149" s="86" t="s">
        <v>80</v>
      </c>
      <c r="B149" s="43"/>
      <c r="C149" s="41" t="s">
        <v>45</v>
      </c>
      <c r="D149" s="41" t="s">
        <v>36</v>
      </c>
      <c r="E149" s="60" t="s">
        <v>109</v>
      </c>
      <c r="F149" s="46" t="s">
        <v>81</v>
      </c>
      <c r="G149" s="44">
        <f>228.8+5.3</f>
        <v>234.10000000000002</v>
      </c>
      <c r="H149" s="44">
        <v>228.78</v>
      </c>
      <c r="I149" s="44">
        <v>228.78</v>
      </c>
    </row>
    <row r="150" spans="1:9" x14ac:dyDescent="0.2">
      <c r="A150" s="84" t="s">
        <v>8</v>
      </c>
      <c r="B150" s="72"/>
      <c r="C150" s="77" t="s">
        <v>45</v>
      </c>
      <c r="D150" s="77" t="s">
        <v>42</v>
      </c>
      <c r="E150" s="41"/>
      <c r="F150" s="41"/>
      <c r="G150" s="44">
        <f>SUM(G157)+G151+G165</f>
        <v>13838.4</v>
      </c>
      <c r="H150" s="44">
        <f>SUM(H157)</f>
        <v>0</v>
      </c>
      <c r="I150" s="44">
        <f>SUM(I157)</f>
        <v>0</v>
      </c>
    </row>
    <row r="151" spans="1:9" ht="51" x14ac:dyDescent="0.2">
      <c r="A151" s="86" t="s">
        <v>287</v>
      </c>
      <c r="B151" s="72"/>
      <c r="C151" s="45" t="s">
        <v>45</v>
      </c>
      <c r="D151" s="45" t="s">
        <v>42</v>
      </c>
      <c r="E151" s="60" t="s">
        <v>289</v>
      </c>
      <c r="F151" s="41"/>
      <c r="G151" s="44">
        <f>G152</f>
        <v>9297</v>
      </c>
      <c r="H151" s="44"/>
      <c r="I151" s="44"/>
    </row>
    <row r="152" spans="1:9" ht="51" x14ac:dyDescent="0.2">
      <c r="A152" s="86" t="s">
        <v>287</v>
      </c>
      <c r="B152" s="72"/>
      <c r="C152" s="45" t="s">
        <v>45</v>
      </c>
      <c r="D152" s="45" t="s">
        <v>42</v>
      </c>
      <c r="E152" s="60" t="s">
        <v>290</v>
      </c>
      <c r="F152" s="41"/>
      <c r="G152" s="44">
        <f>G153</f>
        <v>9297</v>
      </c>
      <c r="H152" s="44"/>
      <c r="I152" s="44"/>
    </row>
    <row r="153" spans="1:9" ht="63.75" x14ac:dyDescent="0.2">
      <c r="A153" s="86" t="s">
        <v>288</v>
      </c>
      <c r="B153" s="72"/>
      <c r="C153" s="45" t="s">
        <v>45</v>
      </c>
      <c r="D153" s="45" t="s">
        <v>42</v>
      </c>
      <c r="E153" s="60" t="s">
        <v>291</v>
      </c>
      <c r="F153" s="41"/>
      <c r="G153" s="44">
        <f>G154</f>
        <v>9297</v>
      </c>
      <c r="H153" s="44"/>
      <c r="I153" s="44"/>
    </row>
    <row r="154" spans="1:9" ht="63.75" x14ac:dyDescent="0.2">
      <c r="A154" s="86" t="s">
        <v>288</v>
      </c>
      <c r="B154" s="72"/>
      <c r="C154" s="45" t="s">
        <v>45</v>
      </c>
      <c r="D154" s="45" t="s">
        <v>42</v>
      </c>
      <c r="E154" s="60" t="s">
        <v>292</v>
      </c>
      <c r="F154" s="41"/>
      <c r="G154" s="44">
        <f>G155</f>
        <v>9297</v>
      </c>
      <c r="H154" s="44"/>
      <c r="I154" s="44"/>
    </row>
    <row r="155" spans="1:9" ht="25.5" x14ac:dyDescent="0.2">
      <c r="A155" s="86" t="s">
        <v>80</v>
      </c>
      <c r="B155" s="72"/>
      <c r="C155" s="45" t="s">
        <v>45</v>
      </c>
      <c r="D155" s="45" t="s">
        <v>42</v>
      </c>
      <c r="E155" s="60" t="s">
        <v>292</v>
      </c>
      <c r="F155" s="46" t="s">
        <v>81</v>
      </c>
      <c r="G155" s="44">
        <v>9297</v>
      </c>
      <c r="H155" s="44"/>
      <c r="I155" s="44"/>
    </row>
    <row r="156" spans="1:9" ht="54" customHeight="1" x14ac:dyDescent="0.2">
      <c r="A156" s="86" t="s">
        <v>262</v>
      </c>
      <c r="B156" s="72"/>
      <c r="C156" s="41" t="s">
        <v>45</v>
      </c>
      <c r="D156" s="41" t="s">
        <v>42</v>
      </c>
      <c r="E156" s="60" t="s">
        <v>178</v>
      </c>
      <c r="F156" s="41"/>
      <c r="G156" s="44">
        <f>G157</f>
        <v>428.5</v>
      </c>
      <c r="H156" s="44">
        <f>H157</f>
        <v>0</v>
      </c>
      <c r="I156" s="44">
        <f>I157</f>
        <v>0</v>
      </c>
    </row>
    <row r="157" spans="1:9" ht="53.25" customHeight="1" x14ac:dyDescent="0.2">
      <c r="A157" s="86" t="s">
        <v>262</v>
      </c>
      <c r="B157" s="72"/>
      <c r="C157" s="41" t="s">
        <v>45</v>
      </c>
      <c r="D157" s="41" t="s">
        <v>42</v>
      </c>
      <c r="E157" s="60" t="s">
        <v>179</v>
      </c>
      <c r="F157" s="41"/>
      <c r="G157" s="44">
        <f>G158+G162</f>
        <v>428.5</v>
      </c>
      <c r="H157" s="44">
        <f>H158+H162</f>
        <v>0</v>
      </c>
      <c r="I157" s="44">
        <f>I158+I162</f>
        <v>0</v>
      </c>
    </row>
    <row r="158" spans="1:9" ht="26.25" customHeight="1" x14ac:dyDescent="0.2">
      <c r="A158" s="86" t="s">
        <v>229</v>
      </c>
      <c r="B158" s="47"/>
      <c r="C158" s="41" t="s">
        <v>45</v>
      </c>
      <c r="D158" s="41" t="s">
        <v>42</v>
      </c>
      <c r="E158" s="60" t="s">
        <v>182</v>
      </c>
      <c r="F158" s="41"/>
      <c r="G158" s="44">
        <f>G159</f>
        <v>390</v>
      </c>
      <c r="H158" s="44">
        <f>H160</f>
        <v>0</v>
      </c>
      <c r="I158" s="44">
        <f>I160</f>
        <v>0</v>
      </c>
    </row>
    <row r="159" spans="1:9" x14ac:dyDescent="0.2">
      <c r="A159" s="86" t="s">
        <v>176</v>
      </c>
      <c r="B159" s="47"/>
      <c r="C159" s="41" t="s">
        <v>45</v>
      </c>
      <c r="D159" s="41" t="s">
        <v>42</v>
      </c>
      <c r="E159" s="60" t="s">
        <v>183</v>
      </c>
      <c r="F159" s="46"/>
      <c r="G159" s="44">
        <f>G160+G161</f>
        <v>390</v>
      </c>
      <c r="H159" s="44">
        <f>H160</f>
        <v>0</v>
      </c>
      <c r="I159" s="44">
        <f>I160</f>
        <v>0</v>
      </c>
    </row>
    <row r="160" spans="1:9" ht="25.5" x14ac:dyDescent="0.2">
      <c r="A160" s="86" t="s">
        <v>80</v>
      </c>
      <c r="B160" s="72"/>
      <c r="C160" s="41" t="s">
        <v>45</v>
      </c>
      <c r="D160" s="41" t="s">
        <v>42</v>
      </c>
      <c r="E160" s="60" t="s">
        <v>183</v>
      </c>
      <c r="F160" s="41" t="s">
        <v>81</v>
      </c>
      <c r="G160" s="134">
        <f>180.7+50+14+99+40</f>
        <v>383.7</v>
      </c>
      <c r="H160" s="44">
        <v>0</v>
      </c>
      <c r="I160" s="44">
        <v>0</v>
      </c>
    </row>
    <row r="161" spans="1:9" x14ac:dyDescent="0.2">
      <c r="A161" s="89" t="s">
        <v>79</v>
      </c>
      <c r="B161" s="72"/>
      <c r="C161" s="41" t="s">
        <v>45</v>
      </c>
      <c r="D161" s="41" t="s">
        <v>42</v>
      </c>
      <c r="E161" s="60" t="s">
        <v>183</v>
      </c>
      <c r="F161" s="45" t="s">
        <v>210</v>
      </c>
      <c r="G161" s="134">
        <v>6.3</v>
      </c>
      <c r="H161" s="44"/>
      <c r="I161" s="44"/>
    </row>
    <row r="162" spans="1:9" x14ac:dyDescent="0.2">
      <c r="A162" s="86" t="s">
        <v>154</v>
      </c>
      <c r="B162" s="72"/>
      <c r="C162" s="41" t="s">
        <v>45</v>
      </c>
      <c r="D162" s="41" t="s">
        <v>42</v>
      </c>
      <c r="E162" s="60" t="s">
        <v>184</v>
      </c>
      <c r="F162" s="41"/>
      <c r="G162" s="44">
        <f t="shared" ref="G162:I163" si="11">G163</f>
        <v>38.5</v>
      </c>
      <c r="H162" s="44">
        <f t="shared" si="11"/>
        <v>0</v>
      </c>
      <c r="I162" s="44">
        <f t="shared" si="11"/>
        <v>0</v>
      </c>
    </row>
    <row r="163" spans="1:9" x14ac:dyDescent="0.2">
      <c r="A163" s="86" t="s">
        <v>177</v>
      </c>
      <c r="B163" s="72"/>
      <c r="C163" s="41" t="s">
        <v>45</v>
      </c>
      <c r="D163" s="41" t="s">
        <v>42</v>
      </c>
      <c r="E163" s="60" t="s">
        <v>185</v>
      </c>
      <c r="F163" s="41"/>
      <c r="G163" s="134">
        <f t="shared" si="11"/>
        <v>38.5</v>
      </c>
      <c r="H163" s="44">
        <f t="shared" si="11"/>
        <v>0</v>
      </c>
      <c r="I163" s="44">
        <f t="shared" si="11"/>
        <v>0</v>
      </c>
    </row>
    <row r="164" spans="1:9" ht="25.5" x14ac:dyDescent="0.2">
      <c r="A164" s="86" t="s">
        <v>80</v>
      </c>
      <c r="B164" s="72"/>
      <c r="C164" s="41" t="s">
        <v>45</v>
      </c>
      <c r="D164" s="41" t="s">
        <v>42</v>
      </c>
      <c r="E164" s="60" t="s">
        <v>185</v>
      </c>
      <c r="F164" s="41" t="s">
        <v>81</v>
      </c>
      <c r="G164" s="44">
        <f>100-19.7-6.3-35.5</f>
        <v>38.5</v>
      </c>
      <c r="H164" s="44"/>
      <c r="I164" s="44"/>
    </row>
    <row r="165" spans="1:9" x14ac:dyDescent="0.2">
      <c r="A165" s="88" t="s">
        <v>61</v>
      </c>
      <c r="B165" s="72"/>
      <c r="C165" s="46" t="s">
        <v>45</v>
      </c>
      <c r="D165" s="41" t="s">
        <v>42</v>
      </c>
      <c r="E165" s="54" t="s">
        <v>90</v>
      </c>
      <c r="F165" s="41"/>
      <c r="G165" s="131">
        <f>G166</f>
        <v>4112.8999999999996</v>
      </c>
      <c r="H165" s="44"/>
      <c r="I165" s="44"/>
    </row>
    <row r="166" spans="1:9" x14ac:dyDescent="0.2">
      <c r="A166" s="88" t="s">
        <v>165</v>
      </c>
      <c r="B166" s="72"/>
      <c r="C166" s="46" t="s">
        <v>45</v>
      </c>
      <c r="D166" s="41" t="s">
        <v>42</v>
      </c>
      <c r="E166" s="78" t="s">
        <v>91</v>
      </c>
      <c r="F166" s="41"/>
      <c r="G166" s="44">
        <f>G167</f>
        <v>4112.8999999999996</v>
      </c>
      <c r="H166" s="44"/>
      <c r="I166" s="44"/>
    </row>
    <row r="167" spans="1:9" x14ac:dyDescent="0.2">
      <c r="A167" s="88" t="s">
        <v>165</v>
      </c>
      <c r="B167" s="72"/>
      <c r="C167" s="46" t="s">
        <v>45</v>
      </c>
      <c r="D167" s="41" t="s">
        <v>42</v>
      </c>
      <c r="E167" s="78" t="s">
        <v>107</v>
      </c>
      <c r="F167" s="41"/>
      <c r="G167" s="44">
        <f>G168+G170</f>
        <v>4112.8999999999996</v>
      </c>
      <c r="H167" s="44"/>
      <c r="I167" s="44"/>
    </row>
    <row r="168" spans="1:9" ht="38.25" x14ac:dyDescent="0.2">
      <c r="A168" s="86" t="s">
        <v>293</v>
      </c>
      <c r="B168" s="43"/>
      <c r="C168" s="46" t="s">
        <v>45</v>
      </c>
      <c r="D168" s="41" t="s">
        <v>42</v>
      </c>
      <c r="E168" s="76" t="s">
        <v>294</v>
      </c>
      <c r="F168" s="41"/>
      <c r="G168" s="44">
        <f>G169</f>
        <v>3780</v>
      </c>
      <c r="H168" s="44"/>
      <c r="I168" s="44"/>
    </row>
    <row r="169" spans="1:9" x14ac:dyDescent="0.2">
      <c r="A169" s="86" t="s">
        <v>309</v>
      </c>
      <c r="B169" s="43"/>
      <c r="C169" s="46" t="s">
        <v>45</v>
      </c>
      <c r="D169" s="41" t="s">
        <v>42</v>
      </c>
      <c r="E169" s="76" t="s">
        <v>294</v>
      </c>
      <c r="F169" s="80" t="s">
        <v>308</v>
      </c>
      <c r="G169" s="44">
        <v>3780</v>
      </c>
      <c r="H169" s="44"/>
      <c r="I169" s="44"/>
    </row>
    <row r="170" spans="1:9" ht="63" customHeight="1" x14ac:dyDescent="0.2">
      <c r="A170" s="132" t="s">
        <v>304</v>
      </c>
      <c r="B170" s="43"/>
      <c r="C170" s="46" t="s">
        <v>45</v>
      </c>
      <c r="D170" s="41" t="s">
        <v>42</v>
      </c>
      <c r="E170" s="76" t="s">
        <v>305</v>
      </c>
      <c r="F170" s="41"/>
      <c r="G170" s="44">
        <f>G171+G172</f>
        <v>332.9</v>
      </c>
      <c r="H170" s="44"/>
      <c r="I170" s="44"/>
    </row>
    <row r="171" spans="1:9" ht="25.5" x14ac:dyDescent="0.2">
      <c r="A171" s="86" t="s">
        <v>80</v>
      </c>
      <c r="B171" s="43"/>
      <c r="C171" s="46" t="s">
        <v>45</v>
      </c>
      <c r="D171" s="41" t="s">
        <v>42</v>
      </c>
      <c r="E171" s="76" t="s">
        <v>305</v>
      </c>
      <c r="F171" s="41" t="s">
        <v>81</v>
      </c>
      <c r="G171" s="44">
        <f>290</f>
        <v>290</v>
      </c>
      <c r="H171" s="44"/>
      <c r="I171" s="44"/>
    </row>
    <row r="172" spans="1:9" x14ac:dyDescent="0.2">
      <c r="A172" s="89" t="s">
        <v>309</v>
      </c>
      <c r="B172" s="43"/>
      <c r="C172" s="46" t="s">
        <v>45</v>
      </c>
      <c r="D172" s="41" t="s">
        <v>42</v>
      </c>
      <c r="E172" s="76" t="s">
        <v>305</v>
      </c>
      <c r="F172" s="80" t="s">
        <v>308</v>
      </c>
      <c r="G172" s="44">
        <v>42.9</v>
      </c>
      <c r="H172" s="44"/>
      <c r="I172" s="44"/>
    </row>
    <row r="173" spans="1:9" x14ac:dyDescent="0.2">
      <c r="A173" s="84" t="s">
        <v>22</v>
      </c>
      <c r="B173" s="72"/>
      <c r="C173" s="77" t="s">
        <v>45</v>
      </c>
      <c r="D173" s="77" t="s">
        <v>38</v>
      </c>
      <c r="E173" s="46"/>
      <c r="F173" s="46"/>
      <c r="G173" s="75">
        <f>G174+G195</f>
        <v>3987.5</v>
      </c>
      <c r="H173" s="75">
        <f>H174</f>
        <v>3113.4</v>
      </c>
      <c r="I173" s="75">
        <f>I174</f>
        <v>3197.2000000000003</v>
      </c>
    </row>
    <row r="174" spans="1:9" ht="51.75" customHeight="1" x14ac:dyDescent="0.2">
      <c r="A174" s="86" t="s">
        <v>253</v>
      </c>
      <c r="B174" s="72"/>
      <c r="C174" s="41" t="s">
        <v>45</v>
      </c>
      <c r="D174" s="46" t="s">
        <v>38</v>
      </c>
      <c r="E174" s="60" t="s">
        <v>178</v>
      </c>
      <c r="F174" s="41"/>
      <c r="G174" s="44">
        <f>G176+G179+G184+G187+G190</f>
        <v>3879.2</v>
      </c>
      <c r="H174" s="44">
        <f>H176+H179+H184+H187+H193</f>
        <v>3113.4</v>
      </c>
      <c r="I174" s="44">
        <f>I176+I179+I184+I187+I193</f>
        <v>3197.2000000000003</v>
      </c>
    </row>
    <row r="175" spans="1:9" ht="51" customHeight="1" x14ac:dyDescent="0.2">
      <c r="A175" s="86" t="s">
        <v>253</v>
      </c>
      <c r="B175" s="72"/>
      <c r="C175" s="41" t="s">
        <v>45</v>
      </c>
      <c r="D175" s="46" t="s">
        <v>38</v>
      </c>
      <c r="E175" s="60" t="s">
        <v>179</v>
      </c>
      <c r="F175" s="41"/>
      <c r="G175" s="44">
        <f>SUM(G177,G185,G180,G188)</f>
        <v>3251.3999999999996</v>
      </c>
      <c r="H175" s="44">
        <f>SUM(H177,H185,H180,H188)</f>
        <v>2994.8</v>
      </c>
      <c r="I175" s="44">
        <f>SUM(I177,I185,I180,I188)</f>
        <v>3197.2000000000003</v>
      </c>
    </row>
    <row r="176" spans="1:9" ht="25.5" x14ac:dyDescent="0.2">
      <c r="A176" s="86" t="s">
        <v>150</v>
      </c>
      <c r="B176" s="72"/>
      <c r="C176" s="46" t="s">
        <v>45</v>
      </c>
      <c r="D176" s="46" t="s">
        <v>38</v>
      </c>
      <c r="E176" s="60" t="s">
        <v>186</v>
      </c>
      <c r="F176" s="41"/>
      <c r="G176" s="44">
        <f t="shared" ref="G176:I177" si="12">G177</f>
        <v>2692.5</v>
      </c>
      <c r="H176" s="44">
        <f t="shared" si="12"/>
        <v>2524.8000000000002</v>
      </c>
      <c r="I176" s="44">
        <f t="shared" si="12"/>
        <v>2524.8000000000002</v>
      </c>
    </row>
    <row r="177" spans="1:9" x14ac:dyDescent="0.2">
      <c r="A177" s="86" t="s">
        <v>70</v>
      </c>
      <c r="B177" s="72"/>
      <c r="C177" s="46" t="s">
        <v>45</v>
      </c>
      <c r="D177" s="46" t="s">
        <v>38</v>
      </c>
      <c r="E177" s="54" t="s">
        <v>187</v>
      </c>
      <c r="F177" s="41"/>
      <c r="G177" s="44">
        <f t="shared" si="12"/>
        <v>2692.5</v>
      </c>
      <c r="H177" s="44">
        <f t="shared" si="12"/>
        <v>2524.8000000000002</v>
      </c>
      <c r="I177" s="44">
        <f t="shared" si="12"/>
        <v>2524.8000000000002</v>
      </c>
    </row>
    <row r="178" spans="1:9" ht="25.5" x14ac:dyDescent="0.2">
      <c r="A178" s="86" t="s">
        <v>80</v>
      </c>
      <c r="B178" s="43"/>
      <c r="C178" s="46" t="s">
        <v>45</v>
      </c>
      <c r="D178" s="46" t="s">
        <v>38</v>
      </c>
      <c r="E178" s="60" t="s">
        <v>187</v>
      </c>
      <c r="F178" s="41" t="s">
        <v>81</v>
      </c>
      <c r="G178" s="44">
        <f>2524.8+167.7</f>
        <v>2692.5</v>
      </c>
      <c r="H178" s="44">
        <v>2524.8000000000002</v>
      </c>
      <c r="I178" s="44">
        <v>2524.8000000000002</v>
      </c>
    </row>
    <row r="179" spans="1:9" ht="25.5" x14ac:dyDescent="0.2">
      <c r="A179" s="86" t="s">
        <v>152</v>
      </c>
      <c r="B179" s="72"/>
      <c r="C179" s="46" t="s">
        <v>45</v>
      </c>
      <c r="D179" s="46" t="s">
        <v>38</v>
      </c>
      <c r="E179" s="60" t="s">
        <v>188</v>
      </c>
      <c r="F179" s="41"/>
      <c r="G179" s="44">
        <f>G181+G182</f>
        <v>476.7</v>
      </c>
      <c r="H179" s="44">
        <f>H181+H182</f>
        <v>320</v>
      </c>
      <c r="I179" s="44">
        <f>I181+I182</f>
        <v>522.4</v>
      </c>
    </row>
    <row r="180" spans="1:9" x14ac:dyDescent="0.2">
      <c r="A180" s="86" t="s">
        <v>72</v>
      </c>
      <c r="B180" s="47"/>
      <c r="C180" s="46" t="s">
        <v>45</v>
      </c>
      <c r="D180" s="46" t="s">
        <v>38</v>
      </c>
      <c r="E180" s="60" t="s">
        <v>189</v>
      </c>
      <c r="F180" s="41"/>
      <c r="G180" s="44">
        <f>SUM(G181)</f>
        <v>476.7</v>
      </c>
      <c r="H180" s="44">
        <f>SUM(H181)</f>
        <v>320</v>
      </c>
      <c r="I180" s="44">
        <f>SUM(I181)</f>
        <v>522.4</v>
      </c>
    </row>
    <row r="181" spans="1:9" ht="25.5" x14ac:dyDescent="0.2">
      <c r="A181" s="86" t="s">
        <v>80</v>
      </c>
      <c r="B181" s="43"/>
      <c r="C181" s="46" t="s">
        <v>45</v>
      </c>
      <c r="D181" s="46" t="s">
        <v>38</v>
      </c>
      <c r="E181" s="60" t="s">
        <v>189</v>
      </c>
      <c r="F181" s="41" t="s">
        <v>81</v>
      </c>
      <c r="G181" s="135">
        <f>300+66.7+110</f>
        <v>476.7</v>
      </c>
      <c r="H181" s="44">
        <v>320</v>
      </c>
      <c r="I181" s="44">
        <v>522.4</v>
      </c>
    </row>
    <row r="182" spans="1:9" x14ac:dyDescent="0.2">
      <c r="A182" s="86" t="s">
        <v>230</v>
      </c>
      <c r="B182" s="43"/>
      <c r="C182" s="46" t="s">
        <v>45</v>
      </c>
      <c r="D182" s="46" t="s">
        <v>38</v>
      </c>
      <c r="E182" s="60" t="s">
        <v>231</v>
      </c>
      <c r="F182" s="41"/>
      <c r="G182" s="44">
        <f>G183</f>
        <v>0</v>
      </c>
      <c r="H182" s="44">
        <f>H183</f>
        <v>0</v>
      </c>
      <c r="I182" s="44">
        <f>I183</f>
        <v>0</v>
      </c>
    </row>
    <row r="183" spans="1:9" ht="25.5" x14ac:dyDescent="0.2">
      <c r="A183" s="86" t="s">
        <v>80</v>
      </c>
      <c r="B183" s="43"/>
      <c r="C183" s="46" t="s">
        <v>45</v>
      </c>
      <c r="D183" s="46" t="s">
        <v>38</v>
      </c>
      <c r="E183" s="60" t="s">
        <v>231</v>
      </c>
      <c r="F183" s="41" t="s">
        <v>81</v>
      </c>
      <c r="G183" s="44">
        <v>0</v>
      </c>
      <c r="H183" s="44">
        <v>0</v>
      </c>
      <c r="I183" s="44">
        <v>0</v>
      </c>
    </row>
    <row r="184" spans="1:9" x14ac:dyDescent="0.2">
      <c r="A184" s="86" t="s">
        <v>151</v>
      </c>
      <c r="B184" s="72"/>
      <c r="C184" s="46" t="s">
        <v>45</v>
      </c>
      <c r="D184" s="46" t="s">
        <v>38</v>
      </c>
      <c r="E184" s="60" t="s">
        <v>190</v>
      </c>
      <c r="F184" s="41"/>
      <c r="G184" s="44">
        <f>G186</f>
        <v>46.2</v>
      </c>
      <c r="H184" s="44">
        <f>H186</f>
        <v>50</v>
      </c>
      <c r="I184" s="44">
        <f>I186</f>
        <v>50</v>
      </c>
    </row>
    <row r="185" spans="1:9" x14ac:dyDescent="0.2">
      <c r="A185" s="88" t="s">
        <v>71</v>
      </c>
      <c r="B185" s="43"/>
      <c r="C185" s="46" t="s">
        <v>45</v>
      </c>
      <c r="D185" s="46" t="s">
        <v>38</v>
      </c>
      <c r="E185" s="60" t="s">
        <v>191</v>
      </c>
      <c r="F185" s="46"/>
      <c r="G185" s="44">
        <f>G186</f>
        <v>46.2</v>
      </c>
      <c r="H185" s="44">
        <f>H186</f>
        <v>50</v>
      </c>
      <c r="I185" s="44">
        <f>I186</f>
        <v>50</v>
      </c>
    </row>
    <row r="186" spans="1:9" ht="25.5" x14ac:dyDescent="0.2">
      <c r="A186" s="86" t="s">
        <v>80</v>
      </c>
      <c r="B186" s="72"/>
      <c r="C186" s="46" t="s">
        <v>45</v>
      </c>
      <c r="D186" s="46" t="s">
        <v>38</v>
      </c>
      <c r="E186" s="60" t="s">
        <v>191</v>
      </c>
      <c r="F186" s="41" t="s">
        <v>81</v>
      </c>
      <c r="G186" s="44">
        <f>50-3.8</f>
        <v>46.2</v>
      </c>
      <c r="H186" s="44">
        <v>50</v>
      </c>
      <c r="I186" s="44">
        <v>50</v>
      </c>
    </row>
    <row r="187" spans="1:9" ht="18.75" customHeight="1" x14ac:dyDescent="0.2">
      <c r="A187" s="86" t="s">
        <v>153</v>
      </c>
      <c r="B187" s="72"/>
      <c r="C187" s="46" t="s">
        <v>45</v>
      </c>
      <c r="D187" s="46" t="s">
        <v>38</v>
      </c>
      <c r="E187" s="60" t="s">
        <v>192</v>
      </c>
      <c r="F187" s="41"/>
      <c r="G187" s="44">
        <f t="shared" ref="G187:I188" si="13">G188</f>
        <v>36</v>
      </c>
      <c r="H187" s="44">
        <f t="shared" si="13"/>
        <v>100</v>
      </c>
      <c r="I187" s="44">
        <f t="shared" si="13"/>
        <v>100</v>
      </c>
    </row>
    <row r="188" spans="1:9" x14ac:dyDescent="0.2">
      <c r="A188" s="86" t="s">
        <v>73</v>
      </c>
      <c r="B188" s="43"/>
      <c r="C188" s="46" t="s">
        <v>45</v>
      </c>
      <c r="D188" s="46" t="s">
        <v>38</v>
      </c>
      <c r="E188" s="60" t="s">
        <v>193</v>
      </c>
      <c r="F188" s="41"/>
      <c r="G188" s="44">
        <f t="shared" si="13"/>
        <v>36</v>
      </c>
      <c r="H188" s="44">
        <f t="shared" si="13"/>
        <v>100</v>
      </c>
      <c r="I188" s="44">
        <f t="shared" si="13"/>
        <v>100</v>
      </c>
    </row>
    <row r="189" spans="1:9" ht="25.5" x14ac:dyDescent="0.2">
      <c r="A189" s="86" t="s">
        <v>80</v>
      </c>
      <c r="B189" s="43"/>
      <c r="C189" s="46" t="s">
        <v>45</v>
      </c>
      <c r="D189" s="46" t="s">
        <v>38</v>
      </c>
      <c r="E189" s="60" t="s">
        <v>193</v>
      </c>
      <c r="F189" s="41" t="s">
        <v>81</v>
      </c>
      <c r="G189" s="44">
        <f>86-50</f>
        <v>36</v>
      </c>
      <c r="H189" s="44">
        <v>100</v>
      </c>
      <c r="I189" s="44">
        <v>100</v>
      </c>
    </row>
    <row r="190" spans="1:9" x14ac:dyDescent="0.2">
      <c r="A190" s="88" t="s">
        <v>61</v>
      </c>
      <c r="B190" s="72"/>
      <c r="C190" s="46" t="s">
        <v>45</v>
      </c>
      <c r="D190" s="46" t="s">
        <v>38</v>
      </c>
      <c r="E190" s="54" t="s">
        <v>90</v>
      </c>
      <c r="F190" s="41"/>
      <c r="G190" s="44">
        <f t="shared" ref="G190:I193" si="14">G191</f>
        <v>627.79999999999995</v>
      </c>
      <c r="H190" s="44">
        <f t="shared" si="14"/>
        <v>118.6</v>
      </c>
      <c r="I190" s="44">
        <f t="shared" si="14"/>
        <v>0</v>
      </c>
    </row>
    <row r="191" spans="1:9" x14ac:dyDescent="0.2">
      <c r="A191" s="88" t="s">
        <v>165</v>
      </c>
      <c r="B191" s="72"/>
      <c r="C191" s="46" t="s">
        <v>45</v>
      </c>
      <c r="D191" s="46" t="s">
        <v>38</v>
      </c>
      <c r="E191" s="78" t="s">
        <v>91</v>
      </c>
      <c r="F191" s="41"/>
      <c r="G191" s="44">
        <f t="shared" si="14"/>
        <v>627.79999999999995</v>
      </c>
      <c r="H191" s="44">
        <f t="shared" si="14"/>
        <v>118.6</v>
      </c>
      <c r="I191" s="44">
        <f t="shared" si="14"/>
        <v>0</v>
      </c>
    </row>
    <row r="192" spans="1:9" x14ac:dyDescent="0.2">
      <c r="A192" s="88" t="s">
        <v>165</v>
      </c>
      <c r="B192" s="72"/>
      <c r="C192" s="46" t="s">
        <v>45</v>
      </c>
      <c r="D192" s="46" t="s">
        <v>38</v>
      </c>
      <c r="E192" s="78" t="s">
        <v>107</v>
      </c>
      <c r="F192" s="41"/>
      <c r="G192" s="44">
        <f t="shared" si="14"/>
        <v>627.79999999999995</v>
      </c>
      <c r="H192" s="44">
        <f t="shared" si="14"/>
        <v>118.6</v>
      </c>
      <c r="I192" s="44">
        <f t="shared" si="14"/>
        <v>0</v>
      </c>
    </row>
    <row r="193" spans="1:11" x14ac:dyDescent="0.2">
      <c r="A193" s="86" t="s">
        <v>72</v>
      </c>
      <c r="B193" s="43"/>
      <c r="C193" s="46" t="s">
        <v>45</v>
      </c>
      <c r="D193" s="46" t="s">
        <v>38</v>
      </c>
      <c r="E193" s="78" t="s">
        <v>265</v>
      </c>
      <c r="F193" s="41"/>
      <c r="G193" s="44">
        <f t="shared" si="14"/>
        <v>627.79999999999995</v>
      </c>
      <c r="H193" s="44">
        <f t="shared" si="14"/>
        <v>118.6</v>
      </c>
      <c r="I193" s="44">
        <f t="shared" si="14"/>
        <v>0</v>
      </c>
    </row>
    <row r="194" spans="1:11" ht="25.5" x14ac:dyDescent="0.2">
      <c r="A194" s="86" t="s">
        <v>80</v>
      </c>
      <c r="B194" s="43"/>
      <c r="C194" s="46" t="s">
        <v>45</v>
      </c>
      <c r="D194" s="46" t="s">
        <v>38</v>
      </c>
      <c r="E194" s="78" t="s">
        <v>265</v>
      </c>
      <c r="F194" s="41" t="s">
        <v>81</v>
      </c>
      <c r="G194" s="135">
        <f>517.8+110</f>
        <v>627.79999999999995</v>
      </c>
      <c r="H194" s="44">
        <v>118.6</v>
      </c>
      <c r="I194" s="44">
        <v>0</v>
      </c>
    </row>
    <row r="195" spans="1:11" ht="38.25" x14ac:dyDescent="0.2">
      <c r="A195" s="40" t="s">
        <v>239</v>
      </c>
      <c r="B195" s="43"/>
      <c r="C195" s="46" t="s">
        <v>45</v>
      </c>
      <c r="D195" s="46" t="s">
        <v>38</v>
      </c>
      <c r="E195" s="59" t="s">
        <v>240</v>
      </c>
      <c r="F195" s="45"/>
      <c r="G195" s="64">
        <f>G196</f>
        <v>108.3</v>
      </c>
      <c r="H195" s="44"/>
      <c r="I195" s="44"/>
    </row>
    <row r="196" spans="1:11" ht="38.25" x14ac:dyDescent="0.2">
      <c r="A196" s="40" t="s">
        <v>244</v>
      </c>
      <c r="B196" s="43"/>
      <c r="C196" s="46" t="s">
        <v>45</v>
      </c>
      <c r="D196" s="46" t="s">
        <v>38</v>
      </c>
      <c r="E196" s="59" t="s">
        <v>240</v>
      </c>
      <c r="F196" s="59"/>
      <c r="G196" s="64">
        <f>G197</f>
        <v>108.3</v>
      </c>
      <c r="H196" s="44"/>
      <c r="I196" s="44"/>
    </row>
    <row r="197" spans="1:11" ht="38.25" x14ac:dyDescent="0.2">
      <c r="A197" s="40" t="s">
        <v>244</v>
      </c>
      <c r="B197" s="43"/>
      <c r="C197" s="46" t="s">
        <v>45</v>
      </c>
      <c r="D197" s="46" t="s">
        <v>38</v>
      </c>
      <c r="E197" s="59" t="s">
        <v>241</v>
      </c>
      <c r="F197" s="59"/>
      <c r="G197" s="64">
        <f>G198</f>
        <v>108.3</v>
      </c>
      <c r="H197" s="44"/>
      <c r="I197" s="44"/>
    </row>
    <row r="198" spans="1:11" ht="51" x14ac:dyDescent="0.2">
      <c r="A198" s="89" t="s">
        <v>264</v>
      </c>
      <c r="B198" s="43"/>
      <c r="C198" s="46" t="s">
        <v>45</v>
      </c>
      <c r="D198" s="46" t="s">
        <v>38</v>
      </c>
      <c r="E198" s="59" t="s">
        <v>310</v>
      </c>
      <c r="F198" s="59"/>
      <c r="G198" s="64">
        <f>G199</f>
        <v>108.3</v>
      </c>
      <c r="H198" s="44"/>
      <c r="I198" s="44"/>
    </row>
    <row r="199" spans="1:11" ht="25.5" x14ac:dyDescent="0.2">
      <c r="A199" s="86" t="s">
        <v>80</v>
      </c>
      <c r="B199" s="43"/>
      <c r="C199" s="46" t="s">
        <v>45</v>
      </c>
      <c r="D199" s="46" t="s">
        <v>38</v>
      </c>
      <c r="E199" s="59" t="s">
        <v>310</v>
      </c>
      <c r="F199" s="45" t="s">
        <v>81</v>
      </c>
      <c r="G199" s="64">
        <f>106.3+2</f>
        <v>108.3</v>
      </c>
      <c r="H199" s="44"/>
      <c r="I199" s="44"/>
    </row>
    <row r="200" spans="1:11" ht="18.75" customHeight="1" x14ac:dyDescent="0.2">
      <c r="A200" s="84" t="s">
        <v>250</v>
      </c>
      <c r="B200" s="43"/>
      <c r="C200" s="70" t="s">
        <v>45</v>
      </c>
      <c r="D200" s="70" t="s">
        <v>45</v>
      </c>
      <c r="E200" s="60"/>
      <c r="F200" s="41"/>
      <c r="G200" s="44"/>
      <c r="H200" s="44"/>
      <c r="I200" s="44"/>
    </row>
    <row r="201" spans="1:11" ht="25.5" x14ac:dyDescent="0.25">
      <c r="A201" s="88" t="s">
        <v>117</v>
      </c>
      <c r="B201" s="43"/>
      <c r="C201" s="45" t="s">
        <v>45</v>
      </c>
      <c r="D201" s="45" t="s">
        <v>45</v>
      </c>
      <c r="E201" s="60" t="s">
        <v>113</v>
      </c>
      <c r="F201" s="38"/>
      <c r="G201" s="30">
        <f>G202</f>
        <v>80</v>
      </c>
      <c r="H201" s="30">
        <f>H202</f>
        <v>130</v>
      </c>
      <c r="I201" s="30">
        <f>I202</f>
        <v>130</v>
      </c>
    </row>
    <row r="202" spans="1:11" ht="38.25" x14ac:dyDescent="0.2">
      <c r="A202" s="89" t="s">
        <v>164</v>
      </c>
      <c r="B202" s="67"/>
      <c r="C202" s="45" t="s">
        <v>45</v>
      </c>
      <c r="D202" s="45" t="s">
        <v>45</v>
      </c>
      <c r="E202" s="60" t="s">
        <v>133</v>
      </c>
      <c r="F202" s="48" t="s">
        <v>15</v>
      </c>
      <c r="G202" s="44">
        <f>SUM(G203)</f>
        <v>80</v>
      </c>
      <c r="H202" s="44">
        <f>SUM(H203)</f>
        <v>130</v>
      </c>
      <c r="I202" s="44">
        <f>SUM(I203)</f>
        <v>130</v>
      </c>
    </row>
    <row r="203" spans="1:11" ht="25.5" x14ac:dyDescent="0.2">
      <c r="A203" s="88" t="s">
        <v>138</v>
      </c>
      <c r="B203" s="43"/>
      <c r="C203" s="45" t="s">
        <v>45</v>
      </c>
      <c r="D203" s="45" t="s">
        <v>45</v>
      </c>
      <c r="E203" s="60" t="s">
        <v>134</v>
      </c>
      <c r="F203" s="48" t="s">
        <v>15</v>
      </c>
      <c r="G203" s="44">
        <f>SUM(G205)</f>
        <v>80</v>
      </c>
      <c r="H203" s="44">
        <f>SUM(H205)</f>
        <v>130</v>
      </c>
      <c r="I203" s="44">
        <f>SUM(I205)</f>
        <v>130</v>
      </c>
    </row>
    <row r="204" spans="1:11" ht="25.5" x14ac:dyDescent="0.2">
      <c r="A204" s="86" t="s">
        <v>140</v>
      </c>
      <c r="B204" s="43"/>
      <c r="C204" s="45" t="s">
        <v>45</v>
      </c>
      <c r="D204" s="45" t="s">
        <v>45</v>
      </c>
      <c r="E204" s="60" t="s">
        <v>139</v>
      </c>
      <c r="F204" s="48"/>
      <c r="G204" s="44">
        <f>G205</f>
        <v>80</v>
      </c>
      <c r="H204" s="44">
        <f>H205</f>
        <v>130</v>
      </c>
      <c r="I204" s="44">
        <f>I205</f>
        <v>130</v>
      </c>
    </row>
    <row r="205" spans="1:11" x14ac:dyDescent="0.2">
      <c r="A205" s="87" t="s">
        <v>141</v>
      </c>
      <c r="B205" s="43"/>
      <c r="C205" s="45" t="s">
        <v>45</v>
      </c>
      <c r="D205" s="45" t="s">
        <v>45</v>
      </c>
      <c r="E205" s="59" t="s">
        <v>137</v>
      </c>
      <c r="F205" s="60">
        <v>110</v>
      </c>
      <c r="G205" s="44">
        <f>130-50</f>
        <v>80</v>
      </c>
      <c r="H205" s="44">
        <v>130</v>
      </c>
      <c r="I205" s="44">
        <v>130</v>
      </c>
    </row>
    <row r="206" spans="1:11" x14ac:dyDescent="0.2">
      <c r="A206" s="84" t="s">
        <v>14</v>
      </c>
      <c r="B206" s="32">
        <v>911</v>
      </c>
      <c r="C206" s="70" t="s">
        <v>46</v>
      </c>
      <c r="D206" s="70" t="s">
        <v>37</v>
      </c>
      <c r="E206" s="32"/>
      <c r="F206" s="32" t="s">
        <v>15</v>
      </c>
      <c r="G206" s="71">
        <f>SUM(G207,G236)</f>
        <v>5825.2</v>
      </c>
      <c r="H206" s="71">
        <f>SUM(H207,H236)+0.04</f>
        <v>5846.64</v>
      </c>
      <c r="I206" s="71">
        <f>SUM(I207,I236)</f>
        <v>5852.1</v>
      </c>
      <c r="J206" s="118"/>
      <c r="K206" s="118"/>
    </row>
    <row r="207" spans="1:11" x14ac:dyDescent="0.2">
      <c r="A207" s="86" t="s">
        <v>12</v>
      </c>
      <c r="B207" s="43"/>
      <c r="C207" s="41" t="s">
        <v>46</v>
      </c>
      <c r="D207" s="41" t="s">
        <v>36</v>
      </c>
      <c r="E207" s="48"/>
      <c r="F207" s="48" t="s">
        <v>15</v>
      </c>
      <c r="G207" s="44">
        <f>SUM(G208)+G235</f>
        <v>5462.2</v>
      </c>
      <c r="H207" s="44">
        <f>SUM(H208)+H235</f>
        <v>5370.6</v>
      </c>
      <c r="I207" s="44">
        <f>SUM(I208)+I235</f>
        <v>5376.1</v>
      </c>
    </row>
    <row r="208" spans="1:11" ht="25.5" x14ac:dyDescent="0.2">
      <c r="A208" s="88" t="s">
        <v>117</v>
      </c>
      <c r="B208" s="43"/>
      <c r="C208" s="41" t="s">
        <v>46</v>
      </c>
      <c r="D208" s="41" t="s">
        <v>36</v>
      </c>
      <c r="E208" s="60" t="s">
        <v>113</v>
      </c>
      <c r="F208" s="48" t="s">
        <v>15</v>
      </c>
      <c r="G208" s="44">
        <f>G209+G227+G219</f>
        <v>5462.2</v>
      </c>
      <c r="H208" s="44">
        <f>H209+H227+H219</f>
        <v>4764</v>
      </c>
      <c r="I208" s="44">
        <f>I209+I227+I219</f>
        <v>4769.5</v>
      </c>
    </row>
    <row r="209" spans="1:9" ht="25.5" x14ac:dyDescent="0.2">
      <c r="A209" s="88" t="s">
        <v>194</v>
      </c>
      <c r="B209" s="43"/>
      <c r="C209" s="41" t="s">
        <v>46</v>
      </c>
      <c r="D209" s="41" t="s">
        <v>36</v>
      </c>
      <c r="E209" s="60" t="s">
        <v>114</v>
      </c>
      <c r="F209" s="48" t="s">
        <v>15</v>
      </c>
      <c r="G209" s="44">
        <f>G210</f>
        <v>4019.4</v>
      </c>
      <c r="H209" s="44">
        <f>H210</f>
        <v>3518.2999999999997</v>
      </c>
      <c r="I209" s="44">
        <f>I210</f>
        <v>3522.2999999999997</v>
      </c>
    </row>
    <row r="210" spans="1:9" x14ac:dyDescent="0.2">
      <c r="A210" s="88" t="s">
        <v>112</v>
      </c>
      <c r="B210" s="43"/>
      <c r="C210" s="41" t="s">
        <v>46</v>
      </c>
      <c r="D210" s="41" t="s">
        <v>36</v>
      </c>
      <c r="E210" s="60" t="s">
        <v>115</v>
      </c>
      <c r="F210" s="48"/>
      <c r="G210" s="44">
        <f>G211+G215+G218+G213</f>
        <v>4019.4</v>
      </c>
      <c r="H210" s="44">
        <f>H211+H215</f>
        <v>3518.2999999999997</v>
      </c>
      <c r="I210" s="44">
        <f>I211+I215</f>
        <v>3522.2999999999997</v>
      </c>
    </row>
    <row r="211" spans="1:9" x14ac:dyDescent="0.2">
      <c r="A211" s="88" t="s">
        <v>74</v>
      </c>
      <c r="B211" s="43"/>
      <c r="C211" s="41" t="s">
        <v>46</v>
      </c>
      <c r="D211" s="41" t="s">
        <v>36</v>
      </c>
      <c r="E211" s="78" t="s">
        <v>116</v>
      </c>
      <c r="F211" s="48"/>
      <c r="G211" s="44">
        <f>SUM(G212,G214)</f>
        <v>1804.9</v>
      </c>
      <c r="H211" s="44">
        <f>SUM(H212,H214)+H213</f>
        <v>3518.2999999999997</v>
      </c>
      <c r="I211" s="44">
        <f>SUM(I212,I214)+I213</f>
        <v>3522.2999999999997</v>
      </c>
    </row>
    <row r="212" spans="1:9" x14ac:dyDescent="0.2">
      <c r="A212" s="87" t="s">
        <v>141</v>
      </c>
      <c r="B212" s="43"/>
      <c r="C212" s="41" t="s">
        <v>46</v>
      </c>
      <c r="D212" s="41" t="s">
        <v>36</v>
      </c>
      <c r="E212" s="76" t="s">
        <v>116</v>
      </c>
      <c r="F212" s="60">
        <v>110</v>
      </c>
      <c r="G212" s="44">
        <f>993.2+240+300-239</f>
        <v>1294.2</v>
      </c>
      <c r="H212" s="44">
        <f>993.3+240+300</f>
        <v>1533.3</v>
      </c>
      <c r="I212" s="44">
        <f>993.3+240+300</f>
        <v>1533.3</v>
      </c>
    </row>
    <row r="213" spans="1:9" x14ac:dyDescent="0.2">
      <c r="A213" s="87" t="s">
        <v>141</v>
      </c>
      <c r="B213" s="43"/>
      <c r="C213" s="41" t="s">
        <v>46</v>
      </c>
      <c r="D213" s="41" t="s">
        <v>36</v>
      </c>
      <c r="E213" s="76" t="s">
        <v>205</v>
      </c>
      <c r="F213" s="60">
        <v>110</v>
      </c>
      <c r="G213" s="44">
        <f>754.8+227.9+711.9</f>
        <v>1694.6</v>
      </c>
      <c r="H213" s="44">
        <f>754.8+227.9</f>
        <v>982.69999999999993</v>
      </c>
      <c r="I213" s="44">
        <f>754.8+227.9</f>
        <v>982.69999999999993</v>
      </c>
    </row>
    <row r="214" spans="1:9" ht="25.5" x14ac:dyDescent="0.2">
      <c r="A214" s="86" t="s">
        <v>80</v>
      </c>
      <c r="B214" s="43"/>
      <c r="C214" s="41" t="s">
        <v>46</v>
      </c>
      <c r="D214" s="41" t="s">
        <v>36</v>
      </c>
      <c r="E214" s="76" t="s">
        <v>116</v>
      </c>
      <c r="F214" s="41" t="s">
        <v>81</v>
      </c>
      <c r="G214" s="44">
        <f>8.3+224.9+173.6+349.8+40+45+0.2+3-G218+41.3+144.7-0.2</f>
        <v>510.7000000000001</v>
      </c>
      <c r="H214" s="44">
        <f>8.3+224.9+175+502.3+41.7+3.1+46.9+0.1</f>
        <v>1002.3000000000001</v>
      </c>
      <c r="I214" s="44">
        <f>8.3+224.9+176.6+502.3+41.8+3.3+49+0.1</f>
        <v>1006.3</v>
      </c>
    </row>
    <row r="215" spans="1:9" ht="25.5" hidden="1" x14ac:dyDescent="0.2">
      <c r="A215" s="86" t="s">
        <v>206</v>
      </c>
      <c r="B215" s="43"/>
      <c r="C215" s="41" t="s">
        <v>46</v>
      </c>
      <c r="D215" s="41" t="s">
        <v>36</v>
      </c>
      <c r="E215" s="76" t="s">
        <v>205</v>
      </c>
      <c r="F215" s="48"/>
      <c r="G215" s="44">
        <f>G216</f>
        <v>0</v>
      </c>
      <c r="H215" s="44">
        <f>H216</f>
        <v>0</v>
      </c>
      <c r="I215" s="44">
        <f>I216</f>
        <v>0</v>
      </c>
    </row>
    <row r="216" spans="1:9" hidden="1" x14ac:dyDescent="0.2">
      <c r="A216" s="87" t="s">
        <v>141</v>
      </c>
      <c r="B216" s="43"/>
      <c r="C216" s="41" t="s">
        <v>46</v>
      </c>
      <c r="D216" s="41" t="s">
        <v>36</v>
      </c>
      <c r="E216" s="76" t="s">
        <v>205</v>
      </c>
      <c r="F216" s="60">
        <v>110</v>
      </c>
      <c r="G216" s="44"/>
      <c r="H216" s="44"/>
      <c r="I216" s="44"/>
    </row>
    <row r="217" spans="1:9" ht="25.5" x14ac:dyDescent="0.2">
      <c r="A217" s="86" t="s">
        <v>274</v>
      </c>
      <c r="B217" s="43"/>
      <c r="C217" s="41" t="s">
        <v>46</v>
      </c>
      <c r="D217" s="41" t="s">
        <v>36</v>
      </c>
      <c r="E217" s="60" t="s">
        <v>277</v>
      </c>
      <c r="F217" s="60"/>
      <c r="G217" s="44">
        <f>G218</f>
        <v>519.9</v>
      </c>
      <c r="H217" s="44"/>
      <c r="I217" s="44"/>
    </row>
    <row r="218" spans="1:9" ht="25.5" x14ac:dyDescent="0.2">
      <c r="A218" s="86" t="s">
        <v>80</v>
      </c>
      <c r="B218" s="43"/>
      <c r="C218" s="41" t="s">
        <v>46</v>
      </c>
      <c r="D218" s="41" t="s">
        <v>36</v>
      </c>
      <c r="E218" s="60" t="s">
        <v>277</v>
      </c>
      <c r="F218" s="41" t="s">
        <v>81</v>
      </c>
      <c r="G218" s="44">
        <f>522.4-2.5</f>
        <v>519.9</v>
      </c>
      <c r="H218" s="44"/>
      <c r="I218" s="44"/>
    </row>
    <row r="219" spans="1:9" x14ac:dyDescent="0.2">
      <c r="A219" s="88" t="s">
        <v>234</v>
      </c>
      <c r="B219" s="43"/>
      <c r="C219" s="41" t="s">
        <v>46</v>
      </c>
      <c r="D219" s="41" t="s">
        <v>36</v>
      </c>
      <c r="E219" s="76" t="s">
        <v>251</v>
      </c>
      <c r="F219" s="60"/>
      <c r="G219" s="44">
        <f t="shared" ref="G219:I220" si="15">G220</f>
        <v>645.29999999999995</v>
      </c>
      <c r="H219" s="44">
        <f t="shared" si="15"/>
        <v>632.6</v>
      </c>
      <c r="I219" s="44">
        <f t="shared" si="15"/>
        <v>632.6</v>
      </c>
    </row>
    <row r="220" spans="1:9" x14ac:dyDescent="0.2">
      <c r="A220" s="88" t="s">
        <v>235</v>
      </c>
      <c r="B220" s="43"/>
      <c r="C220" s="41" t="s">
        <v>46</v>
      </c>
      <c r="D220" s="41" t="s">
        <v>36</v>
      </c>
      <c r="E220" s="76" t="s">
        <v>280</v>
      </c>
      <c r="F220" s="60"/>
      <c r="G220" s="44">
        <f>G221+G225</f>
        <v>645.29999999999995</v>
      </c>
      <c r="H220" s="44">
        <f t="shared" si="15"/>
        <v>632.6</v>
      </c>
      <c r="I220" s="44">
        <f t="shared" si="15"/>
        <v>632.6</v>
      </c>
    </row>
    <row r="221" spans="1:9" x14ac:dyDescent="0.2">
      <c r="A221" s="88" t="s">
        <v>236</v>
      </c>
      <c r="B221" s="43"/>
      <c r="C221" s="41" t="s">
        <v>46</v>
      </c>
      <c r="D221" s="41" t="s">
        <v>36</v>
      </c>
      <c r="E221" s="76" t="s">
        <v>237</v>
      </c>
      <c r="F221" s="60"/>
      <c r="G221" s="44">
        <f>G222+G224+G223</f>
        <v>373</v>
      </c>
      <c r="H221" s="44">
        <f>H222+H224+H223</f>
        <v>632.6</v>
      </c>
      <c r="I221" s="44">
        <f>I222+I224+I223</f>
        <v>632.6</v>
      </c>
    </row>
    <row r="222" spans="1:9" x14ac:dyDescent="0.2">
      <c r="A222" s="87" t="s">
        <v>141</v>
      </c>
      <c r="B222" s="43"/>
      <c r="C222" s="41" t="s">
        <v>46</v>
      </c>
      <c r="D222" s="41" t="s">
        <v>36</v>
      </c>
      <c r="E222" s="76" t="s">
        <v>237</v>
      </c>
      <c r="F222" s="60">
        <v>110</v>
      </c>
      <c r="G222" s="79">
        <f>106.2+32.1</f>
        <v>138.30000000000001</v>
      </c>
      <c r="H222" s="79">
        <f>106.2+32.1</f>
        <v>138.30000000000001</v>
      </c>
      <c r="I222" s="79">
        <f>106.2+32.1</f>
        <v>138.30000000000001</v>
      </c>
    </row>
    <row r="223" spans="1:9" x14ac:dyDescent="0.2">
      <c r="A223" s="87" t="s">
        <v>141</v>
      </c>
      <c r="B223" s="43"/>
      <c r="C223" s="41" t="s">
        <v>46</v>
      </c>
      <c r="D223" s="41" t="s">
        <v>36</v>
      </c>
      <c r="E223" s="76" t="s">
        <v>246</v>
      </c>
      <c r="F223" s="60">
        <v>110</v>
      </c>
      <c r="G223" s="44">
        <f>17.6+58.5</f>
        <v>76.099999999999994</v>
      </c>
      <c r="H223" s="44">
        <f>17.6+58.4</f>
        <v>76</v>
      </c>
      <c r="I223" s="44">
        <f>17.6+58.4</f>
        <v>76</v>
      </c>
    </row>
    <row r="224" spans="1:9" ht="25.5" x14ac:dyDescent="0.2">
      <c r="A224" s="86" t="s">
        <v>80</v>
      </c>
      <c r="B224" s="43"/>
      <c r="C224" s="41" t="s">
        <v>46</v>
      </c>
      <c r="D224" s="41" t="s">
        <v>36</v>
      </c>
      <c r="E224" s="76" t="s">
        <v>237</v>
      </c>
      <c r="F224" s="41" t="s">
        <v>81</v>
      </c>
      <c r="G224" s="44">
        <f>90+100+228.3-G225+12.6</f>
        <v>158.6</v>
      </c>
      <c r="H224" s="44">
        <f>90+100+228.3</f>
        <v>418.3</v>
      </c>
      <c r="I224" s="44">
        <f>90+100+228.3</f>
        <v>418.3</v>
      </c>
    </row>
    <row r="225" spans="1:9" ht="25.5" x14ac:dyDescent="0.2">
      <c r="A225" s="86" t="s">
        <v>274</v>
      </c>
      <c r="B225" s="43"/>
      <c r="C225" s="41" t="s">
        <v>46</v>
      </c>
      <c r="D225" s="41" t="s">
        <v>36</v>
      </c>
      <c r="E225" s="60" t="s">
        <v>278</v>
      </c>
      <c r="F225" s="60"/>
      <c r="G225" s="44">
        <f>G226</f>
        <v>272.3</v>
      </c>
      <c r="H225" s="44"/>
      <c r="I225" s="44"/>
    </row>
    <row r="226" spans="1:9" ht="25.5" x14ac:dyDescent="0.2">
      <c r="A226" s="86" t="s">
        <v>80</v>
      </c>
      <c r="B226" s="43"/>
      <c r="C226" s="41" t="s">
        <v>46</v>
      </c>
      <c r="D226" s="41" t="s">
        <v>36</v>
      </c>
      <c r="E226" s="60" t="s">
        <v>278</v>
      </c>
      <c r="F226" s="41" t="s">
        <v>81</v>
      </c>
      <c r="G226" s="44">
        <v>272.3</v>
      </c>
      <c r="H226" s="44"/>
      <c r="I226" s="44"/>
    </row>
    <row r="227" spans="1:9" ht="38.25" x14ac:dyDescent="0.2">
      <c r="A227" s="88" t="s">
        <v>195</v>
      </c>
      <c r="B227" s="43"/>
      <c r="C227" s="41" t="s">
        <v>46</v>
      </c>
      <c r="D227" s="41" t="s">
        <v>36</v>
      </c>
      <c r="E227" s="60" t="s">
        <v>118</v>
      </c>
      <c r="F227" s="48"/>
      <c r="G227" s="44">
        <f t="shared" ref="G227:I228" si="16">G228</f>
        <v>797.5</v>
      </c>
      <c r="H227" s="44">
        <f t="shared" si="16"/>
        <v>613.1</v>
      </c>
      <c r="I227" s="44">
        <f t="shared" si="16"/>
        <v>614.6</v>
      </c>
    </row>
    <row r="228" spans="1:9" x14ac:dyDescent="0.2">
      <c r="A228" s="88" t="s">
        <v>119</v>
      </c>
      <c r="B228" s="43"/>
      <c r="C228" s="41" t="s">
        <v>46</v>
      </c>
      <c r="D228" s="41" t="s">
        <v>36</v>
      </c>
      <c r="E228" s="60" t="s">
        <v>120</v>
      </c>
      <c r="F228" s="48"/>
      <c r="G228" s="44">
        <f>G229+G233</f>
        <v>797.5</v>
      </c>
      <c r="H228" s="44">
        <f t="shared" si="16"/>
        <v>613.1</v>
      </c>
      <c r="I228" s="44">
        <f t="shared" si="16"/>
        <v>614.6</v>
      </c>
    </row>
    <row r="229" spans="1:9" x14ac:dyDescent="0.2">
      <c r="A229" s="88" t="s">
        <v>75</v>
      </c>
      <c r="B229" s="43"/>
      <c r="C229" s="41" t="s">
        <v>46</v>
      </c>
      <c r="D229" s="41" t="s">
        <v>36</v>
      </c>
      <c r="E229" s="60" t="s">
        <v>121</v>
      </c>
      <c r="F229" s="48"/>
      <c r="G229" s="44">
        <f>SUM(G230:G232)</f>
        <v>628.70000000000005</v>
      </c>
      <c r="H229" s="44">
        <f>SUM(H230:H232)</f>
        <v>613.1</v>
      </c>
      <c r="I229" s="44">
        <f>SUM(I230:I232)</f>
        <v>614.6</v>
      </c>
    </row>
    <row r="230" spans="1:9" x14ac:dyDescent="0.2">
      <c r="A230" s="87" t="s">
        <v>141</v>
      </c>
      <c r="B230" s="43"/>
      <c r="C230" s="41" t="s">
        <v>46</v>
      </c>
      <c r="D230" s="41" t="s">
        <v>36</v>
      </c>
      <c r="E230" s="60" t="s">
        <v>121</v>
      </c>
      <c r="F230" s="60">
        <v>110</v>
      </c>
      <c r="G230" s="79">
        <f>212.4+64.1+0.1</f>
        <v>276.60000000000002</v>
      </c>
      <c r="H230" s="79">
        <f>212.4+64.1</f>
        <v>276.5</v>
      </c>
      <c r="I230" s="79">
        <v>276.60000000000002</v>
      </c>
    </row>
    <row r="231" spans="1:9" x14ac:dyDescent="0.2">
      <c r="A231" s="87" t="s">
        <v>141</v>
      </c>
      <c r="B231" s="43"/>
      <c r="C231" s="41" t="s">
        <v>46</v>
      </c>
      <c r="D231" s="41" t="s">
        <v>36</v>
      </c>
      <c r="E231" s="60" t="s">
        <v>247</v>
      </c>
      <c r="F231" s="60">
        <v>110</v>
      </c>
      <c r="G231" s="44">
        <f>95.6+28.9+178</f>
        <v>302.5</v>
      </c>
      <c r="H231" s="44">
        <f>95.6+28.9</f>
        <v>124.5</v>
      </c>
      <c r="I231" s="44">
        <f>95.6+28.9</f>
        <v>124.5</v>
      </c>
    </row>
    <row r="232" spans="1:9" ht="25.5" x14ac:dyDescent="0.2">
      <c r="A232" s="86" t="s">
        <v>80</v>
      </c>
      <c r="B232" s="43"/>
      <c r="C232" s="45" t="s">
        <v>46</v>
      </c>
      <c r="D232" s="41" t="s">
        <v>36</v>
      </c>
      <c r="E232" s="60" t="s">
        <v>121</v>
      </c>
      <c r="F232" s="41" t="s">
        <v>81</v>
      </c>
      <c r="G232" s="44">
        <f>7.9+46.7+1+70.9+64+4-G233+23.9</f>
        <v>49.599999999999987</v>
      </c>
      <c r="H232" s="44">
        <f>7.9+7+46.1+1+71.2+64.9+14</f>
        <v>212.1</v>
      </c>
      <c r="I232" s="44">
        <f>7.9+7+46.1+1+71.5+66+14</f>
        <v>213.5</v>
      </c>
    </row>
    <row r="233" spans="1:9" ht="25.5" x14ac:dyDescent="0.2">
      <c r="A233" s="86" t="s">
        <v>274</v>
      </c>
      <c r="B233" s="43"/>
      <c r="C233" s="41" t="s">
        <v>46</v>
      </c>
      <c r="D233" s="41" t="s">
        <v>36</v>
      </c>
      <c r="E233" s="60" t="s">
        <v>279</v>
      </c>
      <c r="F233" s="60"/>
      <c r="G233" s="44">
        <f>G234</f>
        <v>168.8</v>
      </c>
      <c r="H233" s="44"/>
      <c r="I233" s="44"/>
    </row>
    <row r="234" spans="1:9" ht="25.5" x14ac:dyDescent="0.2">
      <c r="A234" s="86" t="s">
        <v>80</v>
      </c>
      <c r="B234" s="43"/>
      <c r="C234" s="41" t="s">
        <v>46</v>
      </c>
      <c r="D234" s="41" t="s">
        <v>36</v>
      </c>
      <c r="E234" s="60" t="s">
        <v>279</v>
      </c>
      <c r="F234" s="41" t="s">
        <v>81</v>
      </c>
      <c r="G234" s="44">
        <v>168.8</v>
      </c>
      <c r="H234" s="44"/>
      <c r="I234" s="44"/>
    </row>
    <row r="235" spans="1:9" x14ac:dyDescent="0.2">
      <c r="A235" s="87" t="s">
        <v>141</v>
      </c>
      <c r="B235" s="43"/>
      <c r="C235" s="45" t="s">
        <v>46</v>
      </c>
      <c r="D235" s="41" t="s">
        <v>36</v>
      </c>
      <c r="E235" s="60" t="s">
        <v>275</v>
      </c>
      <c r="F235" s="60">
        <v>110</v>
      </c>
      <c r="G235" s="44"/>
      <c r="H235" s="44">
        <v>606.6</v>
      </c>
      <c r="I235" s="44">
        <v>606.6</v>
      </c>
    </row>
    <row r="236" spans="1:9" ht="25.5" x14ac:dyDescent="0.2">
      <c r="A236" s="88" t="s">
        <v>122</v>
      </c>
      <c r="B236" s="47"/>
      <c r="C236" s="41" t="s">
        <v>46</v>
      </c>
      <c r="D236" s="80" t="s">
        <v>39</v>
      </c>
      <c r="E236" s="48"/>
      <c r="F236" s="48" t="s">
        <v>15</v>
      </c>
      <c r="G236" s="44">
        <f>G238+G242+G247</f>
        <v>363</v>
      </c>
      <c r="H236" s="44">
        <f>H238+H242+H247</f>
        <v>476</v>
      </c>
      <c r="I236" s="44">
        <f>I238+I242+I247</f>
        <v>476</v>
      </c>
    </row>
    <row r="237" spans="1:9" ht="25.5" x14ac:dyDescent="0.2">
      <c r="A237" s="88" t="s">
        <v>117</v>
      </c>
      <c r="B237" s="43"/>
      <c r="C237" s="41" t="s">
        <v>46</v>
      </c>
      <c r="D237" s="80" t="s">
        <v>39</v>
      </c>
      <c r="E237" s="60" t="s">
        <v>113</v>
      </c>
      <c r="F237" s="48"/>
      <c r="G237" s="44">
        <f>G238</f>
        <v>0</v>
      </c>
      <c r="H237" s="44">
        <f>H238</f>
        <v>16</v>
      </c>
      <c r="I237" s="44">
        <f>I238</f>
        <v>16</v>
      </c>
    </row>
    <row r="238" spans="1:9" ht="39" customHeight="1" x14ac:dyDescent="0.2">
      <c r="A238" s="89" t="s">
        <v>136</v>
      </c>
      <c r="B238" s="67"/>
      <c r="C238" s="41" t="s">
        <v>46</v>
      </c>
      <c r="D238" s="41" t="s">
        <v>39</v>
      </c>
      <c r="E238" s="60" t="s">
        <v>133</v>
      </c>
      <c r="F238" s="48" t="s">
        <v>15</v>
      </c>
      <c r="G238" s="44">
        <f>SUM(G239)</f>
        <v>0</v>
      </c>
      <c r="H238" s="44">
        <f>SUM(H239)</f>
        <v>16</v>
      </c>
      <c r="I238" s="44">
        <f>SUM(I239)</f>
        <v>16</v>
      </c>
    </row>
    <row r="239" spans="1:9" ht="15" customHeight="1" x14ac:dyDescent="0.2">
      <c r="A239" s="89" t="s">
        <v>126</v>
      </c>
      <c r="B239" s="43"/>
      <c r="C239" s="41" t="s">
        <v>46</v>
      </c>
      <c r="D239" s="41" t="s">
        <v>39</v>
      </c>
      <c r="E239" s="60" t="s">
        <v>134</v>
      </c>
      <c r="F239" s="48" t="s">
        <v>15</v>
      </c>
      <c r="G239" s="44">
        <f>SUM(G241)</f>
        <v>0</v>
      </c>
      <c r="H239" s="44">
        <f>SUM(H241)</f>
        <v>16</v>
      </c>
      <c r="I239" s="44">
        <f>SUM(I241)</f>
        <v>16</v>
      </c>
    </row>
    <row r="240" spans="1:9" ht="15.75" customHeight="1" x14ac:dyDescent="0.2">
      <c r="A240" s="88" t="s">
        <v>76</v>
      </c>
      <c r="B240" s="43"/>
      <c r="C240" s="41" t="s">
        <v>46</v>
      </c>
      <c r="D240" s="41" t="s">
        <v>39</v>
      </c>
      <c r="E240" s="60" t="s">
        <v>135</v>
      </c>
      <c r="F240" s="48"/>
      <c r="G240" s="44">
        <f>G241</f>
        <v>0</v>
      </c>
      <c r="H240" s="44">
        <f>H241</f>
        <v>16</v>
      </c>
      <c r="I240" s="44">
        <f>I241</f>
        <v>16</v>
      </c>
    </row>
    <row r="241" spans="1:9" ht="27.75" customHeight="1" x14ac:dyDescent="0.2">
      <c r="A241" s="86" t="s">
        <v>80</v>
      </c>
      <c r="B241" s="43"/>
      <c r="C241" s="41" t="s">
        <v>46</v>
      </c>
      <c r="D241" s="41" t="s">
        <v>39</v>
      </c>
      <c r="E241" s="60" t="s">
        <v>135</v>
      </c>
      <c r="F241" s="41" t="s">
        <v>81</v>
      </c>
      <c r="G241" s="44">
        <v>0</v>
      </c>
      <c r="H241" s="44">
        <v>16</v>
      </c>
      <c r="I241" s="44">
        <v>16</v>
      </c>
    </row>
    <row r="242" spans="1:9" ht="54" customHeight="1" x14ac:dyDescent="0.2">
      <c r="A242" s="89" t="s">
        <v>196</v>
      </c>
      <c r="B242" s="67"/>
      <c r="C242" s="41" t="s">
        <v>46</v>
      </c>
      <c r="D242" s="41" t="s">
        <v>39</v>
      </c>
      <c r="E242" s="60" t="s">
        <v>123</v>
      </c>
      <c r="F242" s="48" t="s">
        <v>15</v>
      </c>
      <c r="G242" s="44">
        <f t="shared" ref="G242:I243" si="17">G243</f>
        <v>363</v>
      </c>
      <c r="H242" s="44">
        <f t="shared" si="17"/>
        <v>460</v>
      </c>
      <c r="I242" s="44">
        <f t="shared" si="17"/>
        <v>460</v>
      </c>
    </row>
    <row r="243" spans="1:9" x14ac:dyDescent="0.2">
      <c r="A243" s="88" t="s">
        <v>126</v>
      </c>
      <c r="B243" s="43"/>
      <c r="C243" s="41" t="s">
        <v>46</v>
      </c>
      <c r="D243" s="41" t="s">
        <v>39</v>
      </c>
      <c r="E243" s="60" t="s">
        <v>124</v>
      </c>
      <c r="F243" s="48" t="s">
        <v>15</v>
      </c>
      <c r="G243" s="44">
        <f t="shared" si="17"/>
        <v>363</v>
      </c>
      <c r="H243" s="44">
        <f t="shared" si="17"/>
        <v>460</v>
      </c>
      <c r="I243" s="44">
        <f t="shared" si="17"/>
        <v>460</v>
      </c>
    </row>
    <row r="244" spans="1:9" x14ac:dyDescent="0.2">
      <c r="A244" s="88" t="s">
        <v>76</v>
      </c>
      <c r="B244" s="43"/>
      <c r="C244" s="41" t="s">
        <v>46</v>
      </c>
      <c r="D244" s="41" t="s">
        <v>39</v>
      </c>
      <c r="E244" s="60" t="s">
        <v>125</v>
      </c>
      <c r="F244" s="48"/>
      <c r="G244" s="44">
        <f>G245+G246</f>
        <v>363</v>
      </c>
      <c r="H244" s="44">
        <f>H245+H246</f>
        <v>460</v>
      </c>
      <c r="I244" s="44">
        <f>I245+I246</f>
        <v>460</v>
      </c>
    </row>
    <row r="245" spans="1:9" ht="25.5" x14ac:dyDescent="0.2">
      <c r="A245" s="86" t="s">
        <v>80</v>
      </c>
      <c r="B245" s="43"/>
      <c r="C245" s="41" t="s">
        <v>46</v>
      </c>
      <c r="D245" s="41" t="s">
        <v>39</v>
      </c>
      <c r="E245" s="60" t="s">
        <v>125</v>
      </c>
      <c r="F245" s="41" t="s">
        <v>81</v>
      </c>
      <c r="G245" s="44">
        <f>460-150+53</f>
        <v>363</v>
      </c>
      <c r="H245" s="44">
        <v>460</v>
      </c>
      <c r="I245" s="44">
        <v>460</v>
      </c>
    </row>
    <row r="246" spans="1:9" x14ac:dyDescent="0.2">
      <c r="A246" s="89" t="s">
        <v>79</v>
      </c>
      <c r="B246" s="43"/>
      <c r="C246" s="41" t="s">
        <v>46</v>
      </c>
      <c r="D246" s="41" t="s">
        <v>39</v>
      </c>
      <c r="E246" s="60" t="s">
        <v>125</v>
      </c>
      <c r="F246" s="45" t="s">
        <v>210</v>
      </c>
      <c r="G246" s="44"/>
      <c r="H246" s="44"/>
      <c r="I246" s="44"/>
    </row>
    <row r="247" spans="1:9" hidden="1" x14ac:dyDescent="0.2">
      <c r="A247" s="88" t="s">
        <v>61</v>
      </c>
      <c r="B247" s="47"/>
      <c r="C247" s="45" t="s">
        <v>46</v>
      </c>
      <c r="D247" s="41" t="s">
        <v>36</v>
      </c>
      <c r="E247" s="54" t="s">
        <v>90</v>
      </c>
      <c r="F247" s="41"/>
      <c r="G247" s="44">
        <f t="shared" ref="G247:I250" si="18">G248</f>
        <v>0</v>
      </c>
      <c r="H247" s="44">
        <f t="shared" si="18"/>
        <v>0</v>
      </c>
      <c r="I247" s="44">
        <f t="shared" si="18"/>
        <v>0</v>
      </c>
    </row>
    <row r="248" spans="1:9" hidden="1" x14ac:dyDescent="0.2">
      <c r="A248" s="88" t="s">
        <v>61</v>
      </c>
      <c r="B248" s="47"/>
      <c r="C248" s="45" t="s">
        <v>46</v>
      </c>
      <c r="D248" s="41" t="s">
        <v>36</v>
      </c>
      <c r="E248" s="54" t="s">
        <v>91</v>
      </c>
      <c r="F248" s="41"/>
      <c r="G248" s="44">
        <f t="shared" si="18"/>
        <v>0</v>
      </c>
      <c r="H248" s="44">
        <f t="shared" si="18"/>
        <v>0</v>
      </c>
      <c r="I248" s="44">
        <f t="shared" si="18"/>
        <v>0</v>
      </c>
    </row>
    <row r="249" spans="1:9" hidden="1" x14ac:dyDescent="0.2">
      <c r="A249" s="88" t="s">
        <v>165</v>
      </c>
      <c r="B249" s="47"/>
      <c r="C249" s="45" t="s">
        <v>46</v>
      </c>
      <c r="D249" s="41" t="s">
        <v>36</v>
      </c>
      <c r="E249" s="60" t="s">
        <v>107</v>
      </c>
      <c r="F249" s="41"/>
      <c r="G249" s="44">
        <f t="shared" si="18"/>
        <v>0</v>
      </c>
      <c r="H249" s="44">
        <f t="shared" si="18"/>
        <v>0</v>
      </c>
      <c r="I249" s="44">
        <f t="shared" si="18"/>
        <v>0</v>
      </c>
    </row>
    <row r="250" spans="1:9" hidden="1" x14ac:dyDescent="0.2">
      <c r="A250" s="88" t="s">
        <v>76</v>
      </c>
      <c r="B250" s="43"/>
      <c r="C250" s="41" t="s">
        <v>46</v>
      </c>
      <c r="D250" s="41" t="s">
        <v>39</v>
      </c>
      <c r="E250" s="60" t="s">
        <v>214</v>
      </c>
      <c r="F250" s="48"/>
      <c r="G250" s="44">
        <f t="shared" si="18"/>
        <v>0</v>
      </c>
      <c r="H250" s="44">
        <f t="shared" si="18"/>
        <v>0</v>
      </c>
      <c r="I250" s="44">
        <f t="shared" si="18"/>
        <v>0</v>
      </c>
    </row>
    <row r="251" spans="1:9" ht="25.5" hidden="1" x14ac:dyDescent="0.2">
      <c r="A251" s="86" t="s">
        <v>80</v>
      </c>
      <c r="B251" s="43"/>
      <c r="C251" s="41" t="s">
        <v>46</v>
      </c>
      <c r="D251" s="41" t="s">
        <v>39</v>
      </c>
      <c r="E251" s="60" t="s">
        <v>214</v>
      </c>
      <c r="F251" s="41" t="s">
        <v>81</v>
      </c>
      <c r="G251" s="44"/>
      <c r="H251" s="44"/>
      <c r="I251" s="44"/>
    </row>
    <row r="252" spans="1:9" x14ac:dyDescent="0.2">
      <c r="A252" s="90" t="s">
        <v>28</v>
      </c>
      <c r="B252" s="32">
        <v>911</v>
      </c>
      <c r="C252" s="70" t="s">
        <v>47</v>
      </c>
      <c r="D252" s="70" t="s">
        <v>37</v>
      </c>
      <c r="E252" s="70"/>
      <c r="F252" s="70"/>
      <c r="G252" s="71">
        <f>G253+G259</f>
        <v>3319.5</v>
      </c>
      <c r="H252" s="71">
        <f t="shared" ref="H252:I255" si="19">H253</f>
        <v>1309.8</v>
      </c>
      <c r="I252" s="71">
        <f t="shared" si="19"/>
        <v>1309.8</v>
      </c>
    </row>
    <row r="253" spans="1:9" x14ac:dyDescent="0.2">
      <c r="A253" s="86" t="s">
        <v>25</v>
      </c>
      <c r="B253" s="72"/>
      <c r="C253" s="41" t="s">
        <v>47</v>
      </c>
      <c r="D253" s="41" t="s">
        <v>36</v>
      </c>
      <c r="E253" s="41"/>
      <c r="F253" s="41"/>
      <c r="G253" s="44">
        <f>G254</f>
        <v>1209.8</v>
      </c>
      <c r="H253" s="44">
        <f t="shared" si="19"/>
        <v>1309.8</v>
      </c>
      <c r="I253" s="44">
        <f t="shared" si="19"/>
        <v>1309.8</v>
      </c>
    </row>
    <row r="254" spans="1:9" x14ac:dyDescent="0.2">
      <c r="A254" s="88" t="s">
        <v>61</v>
      </c>
      <c r="B254" s="47"/>
      <c r="C254" s="41" t="s">
        <v>47</v>
      </c>
      <c r="D254" s="41" t="s">
        <v>36</v>
      </c>
      <c r="E254" s="54" t="s">
        <v>90</v>
      </c>
      <c r="F254" s="41"/>
      <c r="G254" s="44">
        <f>G255</f>
        <v>1209.8</v>
      </c>
      <c r="H254" s="44">
        <f t="shared" si="19"/>
        <v>1309.8</v>
      </c>
      <c r="I254" s="44">
        <f t="shared" si="19"/>
        <v>1309.8</v>
      </c>
    </row>
    <row r="255" spans="1:9" x14ac:dyDescent="0.2">
      <c r="A255" s="88" t="s">
        <v>165</v>
      </c>
      <c r="B255" s="47"/>
      <c r="C255" s="41" t="s">
        <v>47</v>
      </c>
      <c r="D255" s="41" t="s">
        <v>36</v>
      </c>
      <c r="E255" s="54" t="s">
        <v>91</v>
      </c>
      <c r="F255" s="41"/>
      <c r="G255" s="44">
        <f>G256</f>
        <v>1209.8</v>
      </c>
      <c r="H255" s="44">
        <f t="shared" si="19"/>
        <v>1309.8</v>
      </c>
      <c r="I255" s="44">
        <f t="shared" si="19"/>
        <v>1309.8</v>
      </c>
    </row>
    <row r="256" spans="1:9" x14ac:dyDescent="0.2">
      <c r="A256" s="88" t="s">
        <v>165</v>
      </c>
      <c r="B256" s="47"/>
      <c r="C256" s="41" t="s">
        <v>47</v>
      </c>
      <c r="D256" s="41" t="s">
        <v>36</v>
      </c>
      <c r="E256" s="60" t="s">
        <v>107</v>
      </c>
      <c r="F256" s="41"/>
      <c r="G256" s="44">
        <f>G257</f>
        <v>1209.8</v>
      </c>
      <c r="H256" s="44">
        <f>H257</f>
        <v>1309.8</v>
      </c>
      <c r="I256" s="44">
        <f>I257</f>
        <v>1309.8</v>
      </c>
    </row>
    <row r="257" spans="1:9" x14ac:dyDescent="0.2">
      <c r="A257" s="86" t="s">
        <v>29</v>
      </c>
      <c r="B257" s="47"/>
      <c r="C257" s="41" t="s">
        <v>47</v>
      </c>
      <c r="D257" s="41" t="s">
        <v>36</v>
      </c>
      <c r="E257" s="60" t="s">
        <v>132</v>
      </c>
      <c r="F257" s="41"/>
      <c r="G257" s="44">
        <f>G258</f>
        <v>1209.8</v>
      </c>
      <c r="H257" s="44">
        <f>H258</f>
        <v>1309.8</v>
      </c>
      <c r="I257" s="44">
        <f>I258</f>
        <v>1309.8</v>
      </c>
    </row>
    <row r="258" spans="1:9" ht="25.5" x14ac:dyDescent="0.2">
      <c r="A258" s="86" t="s">
        <v>269</v>
      </c>
      <c r="B258" s="72"/>
      <c r="C258" s="41" t="s">
        <v>47</v>
      </c>
      <c r="D258" s="41" t="s">
        <v>36</v>
      </c>
      <c r="E258" s="60" t="s">
        <v>132</v>
      </c>
      <c r="F258" s="45" t="s">
        <v>268</v>
      </c>
      <c r="G258" s="44">
        <f>1309.8-100</f>
        <v>1209.8</v>
      </c>
      <c r="H258" s="44">
        <v>1309.8</v>
      </c>
      <c r="I258" s="44">
        <v>1309.8</v>
      </c>
    </row>
    <row r="259" spans="1:9" x14ac:dyDescent="0.2">
      <c r="A259" s="84" t="s">
        <v>295</v>
      </c>
      <c r="B259" s="126"/>
      <c r="C259" s="127" t="s">
        <v>47</v>
      </c>
      <c r="D259" s="70" t="s">
        <v>38</v>
      </c>
      <c r="E259" s="96"/>
      <c r="F259" s="32"/>
      <c r="G259" s="79">
        <f>G260</f>
        <v>2109.6999999999998</v>
      </c>
      <c r="H259" s="44"/>
      <c r="I259" s="44"/>
    </row>
    <row r="260" spans="1:9" ht="38.25" x14ac:dyDescent="0.2">
      <c r="A260" s="86" t="s">
        <v>296</v>
      </c>
      <c r="B260" s="68"/>
      <c r="C260" s="81" t="s">
        <v>47</v>
      </c>
      <c r="D260" s="45" t="s">
        <v>38</v>
      </c>
      <c r="E260" s="60" t="s">
        <v>297</v>
      </c>
      <c r="F260" s="32"/>
      <c r="G260" s="79">
        <f>G261</f>
        <v>2109.6999999999998</v>
      </c>
      <c r="H260" s="44"/>
      <c r="I260" s="44"/>
    </row>
    <row r="261" spans="1:9" x14ac:dyDescent="0.2">
      <c r="A261" s="86" t="s">
        <v>298</v>
      </c>
      <c r="B261" s="68"/>
      <c r="C261" s="81" t="s">
        <v>47</v>
      </c>
      <c r="D261" s="45" t="s">
        <v>38</v>
      </c>
      <c r="E261" s="60" t="s">
        <v>299</v>
      </c>
      <c r="F261" s="32"/>
      <c r="G261" s="79">
        <f>G262</f>
        <v>2109.6999999999998</v>
      </c>
      <c r="H261" s="44"/>
      <c r="I261" s="44"/>
    </row>
    <row r="262" spans="1:9" x14ac:dyDescent="0.2">
      <c r="A262" s="86" t="s">
        <v>298</v>
      </c>
      <c r="B262" s="68"/>
      <c r="C262" s="81" t="s">
        <v>47</v>
      </c>
      <c r="D262" s="45" t="s">
        <v>38</v>
      </c>
      <c r="E262" s="60" t="s">
        <v>300</v>
      </c>
      <c r="F262" s="32"/>
      <c r="G262" s="79">
        <f>G263</f>
        <v>2109.6999999999998</v>
      </c>
      <c r="H262" s="44"/>
      <c r="I262" s="44"/>
    </row>
    <row r="263" spans="1:9" ht="38.25" x14ac:dyDescent="0.2">
      <c r="A263" s="86" t="s">
        <v>301</v>
      </c>
      <c r="B263" s="68"/>
      <c r="C263" s="81" t="s">
        <v>47</v>
      </c>
      <c r="D263" s="45" t="s">
        <v>38</v>
      </c>
      <c r="E263" s="116" t="s">
        <v>303</v>
      </c>
      <c r="F263" s="32"/>
      <c r="G263" s="79">
        <f>G264</f>
        <v>2109.6999999999998</v>
      </c>
      <c r="H263" s="44"/>
      <c r="I263" s="44"/>
    </row>
    <row r="264" spans="1:9" x14ac:dyDescent="0.2">
      <c r="A264" s="86" t="s">
        <v>302</v>
      </c>
      <c r="B264" s="68"/>
      <c r="C264" s="81" t="s">
        <v>47</v>
      </c>
      <c r="D264" s="45" t="s">
        <v>38</v>
      </c>
      <c r="E264" s="116" t="s">
        <v>303</v>
      </c>
      <c r="F264" s="32">
        <v>262</v>
      </c>
      <c r="G264" s="79">
        <f>2080.2+29.5</f>
        <v>2109.6999999999998</v>
      </c>
      <c r="H264" s="44"/>
      <c r="I264" s="44"/>
    </row>
    <row r="265" spans="1:9" x14ac:dyDescent="0.2">
      <c r="A265" s="84" t="s">
        <v>9</v>
      </c>
      <c r="B265" s="32">
        <v>911</v>
      </c>
      <c r="C265" s="70" t="s">
        <v>40</v>
      </c>
      <c r="D265" s="70" t="s">
        <v>37</v>
      </c>
      <c r="E265" s="32"/>
      <c r="F265" s="32"/>
      <c r="G265" s="71">
        <f>G272+G266</f>
        <v>4000</v>
      </c>
      <c r="H265" s="71">
        <f>H272</f>
        <v>10</v>
      </c>
      <c r="I265" s="71">
        <f>I272</f>
        <v>10</v>
      </c>
    </row>
    <row r="266" spans="1:9" x14ac:dyDescent="0.2">
      <c r="A266" s="86" t="s">
        <v>272</v>
      </c>
      <c r="B266" s="32"/>
      <c r="C266" s="70" t="s">
        <v>40</v>
      </c>
      <c r="D266" s="127" t="s">
        <v>45</v>
      </c>
      <c r="E266" s="32"/>
      <c r="F266" s="32"/>
      <c r="G266" s="79">
        <f>G267</f>
        <v>4000</v>
      </c>
      <c r="H266" s="71"/>
      <c r="I266" s="71"/>
    </row>
    <row r="267" spans="1:9" x14ac:dyDescent="0.2">
      <c r="A267" s="88" t="s">
        <v>61</v>
      </c>
      <c r="B267" s="68"/>
      <c r="C267" s="81" t="s">
        <v>40</v>
      </c>
      <c r="D267" s="81" t="s">
        <v>45</v>
      </c>
      <c r="E267" s="54" t="s">
        <v>90</v>
      </c>
      <c r="F267" s="32"/>
      <c r="G267" s="79">
        <f>G268</f>
        <v>4000</v>
      </c>
      <c r="H267" s="71"/>
      <c r="I267" s="71"/>
    </row>
    <row r="268" spans="1:9" x14ac:dyDescent="0.2">
      <c r="A268" s="88" t="s">
        <v>165</v>
      </c>
      <c r="B268" s="68"/>
      <c r="C268" s="81" t="s">
        <v>40</v>
      </c>
      <c r="D268" s="81" t="s">
        <v>45</v>
      </c>
      <c r="E268" s="54" t="s">
        <v>91</v>
      </c>
      <c r="F268" s="32"/>
      <c r="G268" s="79">
        <f>G269</f>
        <v>4000</v>
      </c>
      <c r="H268" s="71"/>
      <c r="I268" s="71"/>
    </row>
    <row r="269" spans="1:9" x14ac:dyDescent="0.2">
      <c r="A269" s="88" t="s">
        <v>165</v>
      </c>
      <c r="B269" s="68"/>
      <c r="C269" s="81" t="s">
        <v>40</v>
      </c>
      <c r="D269" s="81" t="s">
        <v>45</v>
      </c>
      <c r="E269" s="60" t="s">
        <v>107</v>
      </c>
      <c r="F269" s="32"/>
      <c r="G269" s="79">
        <f>G270</f>
        <v>4000</v>
      </c>
      <c r="H269" s="71"/>
      <c r="I269" s="71"/>
    </row>
    <row r="270" spans="1:9" ht="25.5" x14ac:dyDescent="0.2">
      <c r="A270" s="86" t="s">
        <v>274</v>
      </c>
      <c r="B270" s="68"/>
      <c r="C270" s="81" t="s">
        <v>40</v>
      </c>
      <c r="D270" s="81" t="s">
        <v>45</v>
      </c>
      <c r="E270" s="60" t="s">
        <v>273</v>
      </c>
      <c r="F270" s="32"/>
      <c r="G270" s="79">
        <f>G271</f>
        <v>4000</v>
      </c>
      <c r="H270" s="71"/>
      <c r="I270" s="71"/>
    </row>
    <row r="271" spans="1:9" ht="25.5" x14ac:dyDescent="0.2">
      <c r="A271" s="86" t="s">
        <v>80</v>
      </c>
      <c r="B271" s="68"/>
      <c r="C271" s="81" t="s">
        <v>40</v>
      </c>
      <c r="D271" s="81" t="s">
        <v>45</v>
      </c>
      <c r="E271" s="60" t="s">
        <v>273</v>
      </c>
      <c r="F271" s="41" t="s">
        <v>81</v>
      </c>
      <c r="G271" s="79">
        <v>4000</v>
      </c>
      <c r="H271" s="71"/>
      <c r="I271" s="71"/>
    </row>
    <row r="272" spans="1:9" x14ac:dyDescent="0.2">
      <c r="A272" s="86" t="s">
        <v>30</v>
      </c>
      <c r="B272" s="47"/>
      <c r="C272" s="81" t="s">
        <v>40</v>
      </c>
      <c r="D272" s="81" t="s">
        <v>45</v>
      </c>
      <c r="E272" s="82"/>
      <c r="F272" s="82"/>
      <c r="G272" s="75">
        <f>G274+G278</f>
        <v>0</v>
      </c>
      <c r="H272" s="75">
        <f>H274+H278</f>
        <v>10</v>
      </c>
      <c r="I272" s="75">
        <f>I274+I278</f>
        <v>10</v>
      </c>
    </row>
    <row r="273" spans="1:9" ht="25.5" x14ac:dyDescent="0.2">
      <c r="A273" s="88" t="s">
        <v>117</v>
      </c>
      <c r="B273" s="47"/>
      <c r="C273" s="81" t="s">
        <v>40</v>
      </c>
      <c r="D273" s="81" t="s">
        <v>45</v>
      </c>
      <c r="E273" s="60" t="s">
        <v>166</v>
      </c>
      <c r="F273" s="82"/>
      <c r="G273" s="75">
        <f t="shared" ref="G273:I274" si="20">G276</f>
        <v>0</v>
      </c>
      <c r="H273" s="75">
        <f t="shared" si="20"/>
        <v>10</v>
      </c>
      <c r="I273" s="75">
        <f t="shared" si="20"/>
        <v>10</v>
      </c>
    </row>
    <row r="274" spans="1:9" ht="51" x14ac:dyDescent="0.2">
      <c r="A274" s="89" t="s">
        <v>127</v>
      </c>
      <c r="B274" s="43"/>
      <c r="C274" s="81" t="s">
        <v>40</v>
      </c>
      <c r="D274" s="81" t="s">
        <v>45</v>
      </c>
      <c r="E274" s="60" t="s">
        <v>128</v>
      </c>
      <c r="F274" s="81"/>
      <c r="G274" s="75">
        <f t="shared" si="20"/>
        <v>0</v>
      </c>
      <c r="H274" s="75">
        <f t="shared" si="20"/>
        <v>10</v>
      </c>
      <c r="I274" s="75">
        <f t="shared" si="20"/>
        <v>10</v>
      </c>
    </row>
    <row r="275" spans="1:9" ht="25.5" x14ac:dyDescent="0.2">
      <c r="A275" s="88" t="s">
        <v>131</v>
      </c>
      <c r="B275" s="43"/>
      <c r="C275" s="81" t="s">
        <v>40</v>
      </c>
      <c r="D275" s="81" t="s">
        <v>45</v>
      </c>
      <c r="E275" s="60" t="s">
        <v>129</v>
      </c>
      <c r="F275" s="81"/>
      <c r="G275" s="75">
        <f t="shared" ref="G275:I276" si="21">G276</f>
        <v>0</v>
      </c>
      <c r="H275" s="75">
        <f t="shared" si="21"/>
        <v>10</v>
      </c>
      <c r="I275" s="75">
        <f t="shared" si="21"/>
        <v>10</v>
      </c>
    </row>
    <row r="276" spans="1:9" x14ac:dyDescent="0.2">
      <c r="A276" s="86" t="s">
        <v>10</v>
      </c>
      <c r="B276" s="43"/>
      <c r="C276" s="81" t="s">
        <v>40</v>
      </c>
      <c r="D276" s="81" t="s">
        <v>45</v>
      </c>
      <c r="E276" s="60" t="s">
        <v>130</v>
      </c>
      <c r="F276" s="81"/>
      <c r="G276" s="75">
        <f t="shared" si="21"/>
        <v>0</v>
      </c>
      <c r="H276" s="75">
        <f t="shared" si="21"/>
        <v>10</v>
      </c>
      <c r="I276" s="75">
        <f t="shared" si="21"/>
        <v>10</v>
      </c>
    </row>
    <row r="277" spans="1:9" ht="25.5" x14ac:dyDescent="0.2">
      <c r="A277" s="86" t="s">
        <v>80</v>
      </c>
      <c r="B277" s="68"/>
      <c r="C277" s="81" t="s">
        <v>40</v>
      </c>
      <c r="D277" s="81" t="s">
        <v>45</v>
      </c>
      <c r="E277" s="60" t="s">
        <v>130</v>
      </c>
      <c r="F277" s="41" t="s">
        <v>81</v>
      </c>
      <c r="G277" s="44">
        <v>0</v>
      </c>
      <c r="H277" s="44">
        <v>10</v>
      </c>
      <c r="I277" s="44">
        <v>10</v>
      </c>
    </row>
    <row r="278" spans="1:9" x14ac:dyDescent="0.2">
      <c r="A278" s="88" t="s">
        <v>61</v>
      </c>
      <c r="B278" s="68"/>
      <c r="C278" s="81" t="s">
        <v>40</v>
      </c>
      <c r="D278" s="81" t="s">
        <v>45</v>
      </c>
      <c r="E278" s="54" t="s">
        <v>90</v>
      </c>
      <c r="F278" s="41"/>
      <c r="G278" s="44"/>
      <c r="H278" s="44"/>
      <c r="I278" s="44"/>
    </row>
    <row r="279" spans="1:9" x14ac:dyDescent="0.2">
      <c r="A279" s="88" t="s">
        <v>165</v>
      </c>
      <c r="B279" s="68"/>
      <c r="C279" s="81" t="s">
        <v>40</v>
      </c>
      <c r="D279" s="81" t="s">
        <v>45</v>
      </c>
      <c r="E279" s="54" t="s">
        <v>91</v>
      </c>
      <c r="F279" s="41"/>
      <c r="G279" s="44"/>
      <c r="H279" s="44"/>
      <c r="I279" s="44"/>
    </row>
    <row r="280" spans="1:9" x14ac:dyDescent="0.2">
      <c r="A280" s="88" t="s">
        <v>165</v>
      </c>
      <c r="B280" s="68"/>
      <c r="C280" s="81" t="s">
        <v>40</v>
      </c>
      <c r="D280" s="81" t="s">
        <v>45</v>
      </c>
      <c r="E280" s="60" t="s">
        <v>107</v>
      </c>
      <c r="F280" s="41"/>
      <c r="G280" s="44"/>
      <c r="H280" s="44"/>
      <c r="I280" s="44"/>
    </row>
    <row r="281" spans="1:9" x14ac:dyDescent="0.2">
      <c r="A281" s="86" t="s">
        <v>10</v>
      </c>
      <c r="B281" s="68"/>
      <c r="C281" s="81" t="s">
        <v>40</v>
      </c>
      <c r="D281" s="81" t="s">
        <v>45</v>
      </c>
      <c r="E281" s="60" t="s">
        <v>213</v>
      </c>
      <c r="F281" s="41"/>
      <c r="G281" s="44"/>
      <c r="H281" s="44"/>
      <c r="I281" s="44"/>
    </row>
    <row r="282" spans="1:9" ht="25.5" x14ac:dyDescent="0.2">
      <c r="A282" s="86" t="s">
        <v>80</v>
      </c>
      <c r="B282" s="68"/>
      <c r="C282" s="81" t="s">
        <v>40</v>
      </c>
      <c r="D282" s="81" t="s">
        <v>45</v>
      </c>
      <c r="E282" s="60" t="s">
        <v>213</v>
      </c>
      <c r="F282" s="45" t="s">
        <v>81</v>
      </c>
      <c r="G282" s="44"/>
      <c r="H282" s="44"/>
      <c r="I282" s="44"/>
    </row>
    <row r="283" spans="1:9" x14ac:dyDescent="0.2">
      <c r="A283" s="83"/>
    </row>
    <row r="284" spans="1:9" x14ac:dyDescent="0.2">
      <c r="A284" s="83"/>
    </row>
    <row r="285" spans="1:9" x14ac:dyDescent="0.2">
      <c r="A285" s="83"/>
    </row>
    <row r="286" spans="1:9" x14ac:dyDescent="0.2">
      <c r="A286" s="83"/>
    </row>
    <row r="287" spans="1:9" x14ac:dyDescent="0.2">
      <c r="A287" s="83"/>
    </row>
    <row r="288" spans="1:9" x14ac:dyDescent="0.2">
      <c r="A288" s="83"/>
    </row>
    <row r="289" spans="1:1" x14ac:dyDescent="0.2">
      <c r="A289" s="83"/>
    </row>
    <row r="290" spans="1:1" x14ac:dyDescent="0.2">
      <c r="A290" s="83"/>
    </row>
    <row r="291" spans="1:1" x14ac:dyDescent="0.2">
      <c r="A291" s="83"/>
    </row>
    <row r="292" spans="1:1" x14ac:dyDescent="0.2">
      <c r="A292" s="83"/>
    </row>
    <row r="293" spans="1:1" x14ac:dyDescent="0.2">
      <c r="A293" s="83"/>
    </row>
    <row r="294" spans="1:1" x14ac:dyDescent="0.2">
      <c r="A294" s="83"/>
    </row>
    <row r="295" spans="1:1" x14ac:dyDescent="0.2">
      <c r="A295" s="83"/>
    </row>
    <row r="296" spans="1:1" x14ac:dyDescent="0.2">
      <c r="A296" s="83"/>
    </row>
    <row r="297" spans="1:1" x14ac:dyDescent="0.2">
      <c r="A297" s="83"/>
    </row>
    <row r="298" spans="1:1" x14ac:dyDescent="0.2">
      <c r="A298" s="83"/>
    </row>
    <row r="299" spans="1:1" x14ac:dyDescent="0.2">
      <c r="A299" s="83"/>
    </row>
    <row r="300" spans="1:1" x14ac:dyDescent="0.2">
      <c r="A300" s="83"/>
    </row>
    <row r="301" spans="1:1" x14ac:dyDescent="0.2">
      <c r="A301" s="83"/>
    </row>
    <row r="302" spans="1:1" x14ac:dyDescent="0.2">
      <c r="A302" s="83"/>
    </row>
    <row r="303" spans="1:1" x14ac:dyDescent="0.2">
      <c r="A303" s="83"/>
    </row>
    <row r="304" spans="1:1" x14ac:dyDescent="0.2">
      <c r="A304" s="83"/>
    </row>
    <row r="305" spans="1:1" x14ac:dyDescent="0.2">
      <c r="A305" s="83"/>
    </row>
    <row r="306" spans="1:1" x14ac:dyDescent="0.2">
      <c r="A306" s="83"/>
    </row>
    <row r="307" spans="1:1" x14ac:dyDescent="0.2">
      <c r="A307" s="83"/>
    </row>
    <row r="308" spans="1:1" x14ac:dyDescent="0.2">
      <c r="A308" s="83"/>
    </row>
    <row r="309" spans="1:1" x14ac:dyDescent="0.2">
      <c r="A309" s="83"/>
    </row>
    <row r="310" spans="1:1" x14ac:dyDescent="0.2">
      <c r="A310" s="83"/>
    </row>
    <row r="311" spans="1:1" x14ac:dyDescent="0.2">
      <c r="A311" s="83"/>
    </row>
    <row r="312" spans="1:1" x14ac:dyDescent="0.2">
      <c r="A312" s="83"/>
    </row>
    <row r="313" spans="1:1" x14ac:dyDescent="0.2">
      <c r="A313" s="83"/>
    </row>
    <row r="314" spans="1:1" x14ac:dyDescent="0.2">
      <c r="A314" s="83"/>
    </row>
    <row r="315" spans="1:1" x14ac:dyDescent="0.2">
      <c r="A315" s="83"/>
    </row>
    <row r="316" spans="1:1" x14ac:dyDescent="0.2">
      <c r="A316" s="83"/>
    </row>
    <row r="317" spans="1:1" x14ac:dyDescent="0.2">
      <c r="A317" s="83"/>
    </row>
    <row r="318" spans="1:1" x14ac:dyDescent="0.2">
      <c r="A318" s="83"/>
    </row>
    <row r="319" spans="1:1" x14ac:dyDescent="0.2">
      <c r="A319" s="83"/>
    </row>
    <row r="320" spans="1:1" x14ac:dyDescent="0.2">
      <c r="A320" s="83"/>
    </row>
    <row r="321" spans="1:1" x14ac:dyDescent="0.2">
      <c r="A321" s="83"/>
    </row>
    <row r="322" spans="1:1" x14ac:dyDescent="0.2">
      <c r="A322" s="83"/>
    </row>
    <row r="323" spans="1:1" x14ac:dyDescent="0.2">
      <c r="A323" s="83"/>
    </row>
    <row r="324" spans="1:1" x14ac:dyDescent="0.2">
      <c r="A324" s="83"/>
    </row>
    <row r="325" spans="1:1" x14ac:dyDescent="0.2">
      <c r="A325" s="83"/>
    </row>
    <row r="326" spans="1:1" x14ac:dyDescent="0.2">
      <c r="A326" s="83"/>
    </row>
    <row r="327" spans="1:1" x14ac:dyDescent="0.2">
      <c r="A327" s="83"/>
    </row>
    <row r="328" spans="1:1" x14ac:dyDescent="0.2">
      <c r="A328" s="83"/>
    </row>
    <row r="329" spans="1:1" x14ac:dyDescent="0.2">
      <c r="A329" s="83"/>
    </row>
    <row r="330" spans="1:1" x14ac:dyDescent="0.2">
      <c r="A330" s="83"/>
    </row>
    <row r="331" spans="1:1" x14ac:dyDescent="0.2">
      <c r="A331" s="83"/>
    </row>
    <row r="332" spans="1:1" x14ac:dyDescent="0.2">
      <c r="A332" s="83"/>
    </row>
    <row r="333" spans="1:1" x14ac:dyDescent="0.2">
      <c r="A333" s="83"/>
    </row>
    <row r="334" spans="1:1" x14ac:dyDescent="0.2">
      <c r="A334" s="83"/>
    </row>
    <row r="335" spans="1:1" x14ac:dyDescent="0.2">
      <c r="A335" s="83"/>
    </row>
    <row r="336" spans="1:1" x14ac:dyDescent="0.2">
      <c r="A336" s="83"/>
    </row>
    <row r="337" spans="1:1" x14ac:dyDescent="0.2">
      <c r="A337" s="83"/>
    </row>
    <row r="338" spans="1:1" x14ac:dyDescent="0.2">
      <c r="A338" s="83"/>
    </row>
    <row r="339" spans="1:1" x14ac:dyDescent="0.2">
      <c r="A339" s="83"/>
    </row>
    <row r="340" spans="1:1" x14ac:dyDescent="0.2">
      <c r="A340" s="83"/>
    </row>
    <row r="341" spans="1:1" x14ac:dyDescent="0.2">
      <c r="A341" s="83"/>
    </row>
    <row r="342" spans="1:1" x14ac:dyDescent="0.2">
      <c r="A342" s="83"/>
    </row>
    <row r="343" spans="1:1" x14ac:dyDescent="0.2">
      <c r="A343" s="83"/>
    </row>
    <row r="344" spans="1:1" x14ac:dyDescent="0.2">
      <c r="A344" s="83"/>
    </row>
    <row r="345" spans="1:1" x14ac:dyDescent="0.2">
      <c r="A345" s="83"/>
    </row>
    <row r="346" spans="1:1" x14ac:dyDescent="0.2">
      <c r="A346" s="83"/>
    </row>
    <row r="347" spans="1:1" x14ac:dyDescent="0.2">
      <c r="A347" s="83"/>
    </row>
    <row r="348" spans="1:1" x14ac:dyDescent="0.2">
      <c r="A348" s="83"/>
    </row>
    <row r="349" spans="1:1" x14ac:dyDescent="0.2">
      <c r="A349" s="83"/>
    </row>
    <row r="350" spans="1:1" x14ac:dyDescent="0.2">
      <c r="A350" s="83"/>
    </row>
    <row r="351" spans="1:1" x14ac:dyDescent="0.2">
      <c r="A351" s="83"/>
    </row>
    <row r="352" spans="1:1" x14ac:dyDescent="0.2">
      <c r="A352" s="83"/>
    </row>
    <row r="353" spans="1:1" x14ac:dyDescent="0.2">
      <c r="A353" s="83"/>
    </row>
    <row r="354" spans="1:1" x14ac:dyDescent="0.2">
      <c r="A354" s="83"/>
    </row>
    <row r="355" spans="1:1" x14ac:dyDescent="0.2">
      <c r="A355" s="83"/>
    </row>
    <row r="356" spans="1:1" x14ac:dyDescent="0.2">
      <c r="A356" s="83"/>
    </row>
    <row r="357" spans="1:1" x14ac:dyDescent="0.2">
      <c r="A357" s="83"/>
    </row>
    <row r="358" spans="1:1" x14ac:dyDescent="0.2">
      <c r="A358" s="83"/>
    </row>
    <row r="359" spans="1:1" x14ac:dyDescent="0.2">
      <c r="A359" s="83"/>
    </row>
    <row r="360" spans="1:1" x14ac:dyDescent="0.2">
      <c r="A360" s="83"/>
    </row>
    <row r="361" spans="1:1" x14ac:dyDescent="0.2">
      <c r="A361" s="83"/>
    </row>
    <row r="362" spans="1:1" x14ac:dyDescent="0.2">
      <c r="A362" s="83"/>
    </row>
    <row r="363" spans="1:1" x14ac:dyDescent="0.2">
      <c r="A363" s="83"/>
    </row>
    <row r="364" spans="1:1" x14ac:dyDescent="0.2">
      <c r="A364" s="83"/>
    </row>
    <row r="365" spans="1:1" x14ac:dyDescent="0.2">
      <c r="A365" s="83"/>
    </row>
    <row r="366" spans="1:1" x14ac:dyDescent="0.2">
      <c r="A366" s="83"/>
    </row>
    <row r="367" spans="1:1" x14ac:dyDescent="0.2">
      <c r="A367" s="83"/>
    </row>
    <row r="368" spans="1:1" x14ac:dyDescent="0.2">
      <c r="A368" s="83"/>
    </row>
    <row r="369" spans="1:1" x14ac:dyDescent="0.2">
      <c r="A369" s="83"/>
    </row>
    <row r="370" spans="1:1" x14ac:dyDescent="0.2">
      <c r="A370" s="83"/>
    </row>
    <row r="371" spans="1:1" x14ac:dyDescent="0.2">
      <c r="A371" s="83"/>
    </row>
    <row r="372" spans="1:1" x14ac:dyDescent="0.2">
      <c r="A372" s="83"/>
    </row>
    <row r="373" spans="1:1" x14ac:dyDescent="0.2">
      <c r="A373" s="83"/>
    </row>
  </sheetData>
  <mergeCells count="3">
    <mergeCell ref="A7:G7"/>
    <mergeCell ref="A6:G6"/>
    <mergeCell ref="J21:O21"/>
  </mergeCells>
  <phoneticPr fontId="0" type="noConversion"/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2"/>
  <sheetViews>
    <sheetView zoomScaleNormal="100" workbookViewId="0">
      <selection activeCell="J14" sqref="J14"/>
    </sheetView>
  </sheetViews>
  <sheetFormatPr defaultRowHeight="12.75" x14ac:dyDescent="0.2"/>
  <cols>
    <col min="1" max="1" width="56.5703125" style="1" customWidth="1"/>
    <col min="2" max="2" width="5.42578125" style="1" hidden="1" customWidth="1"/>
    <col min="3" max="3" width="15.28515625" style="1" customWidth="1"/>
    <col min="4" max="4" width="5.85546875" style="1" customWidth="1"/>
    <col min="5" max="5" width="5.5703125" style="1" customWidth="1"/>
    <col min="6" max="6" width="4.5703125" style="1" customWidth="1"/>
    <col min="7" max="7" width="11.42578125" style="1" customWidth="1"/>
    <col min="8" max="8" width="11.140625" style="16" customWidth="1"/>
    <col min="9" max="9" width="9.5703125" style="1" bestFit="1" customWidth="1"/>
    <col min="10" max="10" width="9" style="1" customWidth="1"/>
    <col min="11" max="11" width="7.5703125" style="1" customWidth="1"/>
    <col min="12" max="16384" width="9.140625" style="1"/>
  </cols>
  <sheetData>
    <row r="1" spans="1:12" x14ac:dyDescent="0.2">
      <c r="I1" s="17" t="s">
        <v>245</v>
      </c>
      <c r="J1" s="20"/>
      <c r="K1" s="20"/>
      <c r="L1" s="20"/>
    </row>
    <row r="2" spans="1:12" x14ac:dyDescent="0.2">
      <c r="I2" s="18" t="s">
        <v>168</v>
      </c>
      <c r="J2" s="21"/>
      <c r="K2" s="21"/>
      <c r="L2" s="21"/>
    </row>
    <row r="3" spans="1:12" x14ac:dyDescent="0.2">
      <c r="I3" s="18" t="s">
        <v>169</v>
      </c>
      <c r="J3" s="21"/>
      <c r="K3" s="21"/>
      <c r="L3" s="21"/>
    </row>
    <row r="4" spans="1:12" x14ac:dyDescent="0.2">
      <c r="I4" s="18" t="s">
        <v>170</v>
      </c>
      <c r="J4" s="21"/>
      <c r="K4" s="21"/>
      <c r="L4" s="21"/>
    </row>
    <row r="5" spans="1:12" ht="15.75" x14ac:dyDescent="0.25">
      <c r="I5" s="133" t="s">
        <v>312</v>
      </c>
      <c r="J5" s="100"/>
      <c r="K5" s="100"/>
      <c r="L5" s="21"/>
    </row>
    <row r="6" spans="1:12" ht="75" customHeight="1" x14ac:dyDescent="0.25">
      <c r="A6" s="163" t="s">
        <v>271</v>
      </c>
      <c r="B6" s="163"/>
      <c r="C6" s="163"/>
      <c r="D6" s="163"/>
      <c r="E6" s="163"/>
      <c r="F6" s="163"/>
      <c r="G6" s="163"/>
      <c r="H6" s="163"/>
      <c r="I6" s="163"/>
    </row>
    <row r="7" spans="1:12" x14ac:dyDescent="0.2">
      <c r="I7" s="22" t="s">
        <v>0</v>
      </c>
    </row>
    <row r="9" spans="1:12" x14ac:dyDescent="0.2">
      <c r="A9" s="23" t="s">
        <v>1</v>
      </c>
      <c r="B9" s="23" t="s">
        <v>49</v>
      </c>
      <c r="C9" s="23" t="s">
        <v>2</v>
      </c>
      <c r="D9" s="23" t="s">
        <v>3</v>
      </c>
      <c r="E9" s="23" t="s">
        <v>4</v>
      </c>
      <c r="F9" s="24" t="s">
        <v>5</v>
      </c>
      <c r="G9" s="25">
        <v>2019</v>
      </c>
      <c r="H9" s="25">
        <v>2020</v>
      </c>
      <c r="I9" s="25">
        <v>2021</v>
      </c>
    </row>
    <row r="10" spans="1:12" x14ac:dyDescent="0.2">
      <c r="A10" s="26"/>
      <c r="B10" s="26"/>
      <c r="C10" s="26"/>
      <c r="D10" s="26"/>
      <c r="E10" s="26"/>
      <c r="F10" s="27"/>
      <c r="G10" s="25" t="s">
        <v>6</v>
      </c>
      <c r="H10" s="25" t="s">
        <v>6</v>
      </c>
      <c r="I10" s="25" t="s">
        <v>6</v>
      </c>
      <c r="J10" s="115"/>
      <c r="K10" s="115"/>
      <c r="L10" s="115"/>
    </row>
    <row r="11" spans="1:12" ht="15" x14ac:dyDescent="0.25">
      <c r="A11" s="85" t="s">
        <v>270</v>
      </c>
      <c r="B11" s="28">
        <v>911</v>
      </c>
      <c r="C11" s="29" t="s">
        <v>15</v>
      </c>
      <c r="D11" s="29"/>
      <c r="E11" s="29"/>
      <c r="F11" s="29" t="s">
        <v>15</v>
      </c>
      <c r="G11" s="30">
        <f>G26+G19++G99+G105+G152+G268+G230+G210+G141+G146+G81+G275+G255+G217+G74+G239+G13</f>
        <v>47853.587999999996</v>
      </c>
      <c r="H11" s="30">
        <f>H26+H19++H99+H105+H152+H268+H230+H210+H141+H146+H81+H275+H255</f>
        <v>25696.113999999998</v>
      </c>
      <c r="I11" s="30">
        <f>I26+I19++I99+I105+I152+I268+I230+I210+I141+I146+I81+I275+I255</f>
        <v>25562.913999999997</v>
      </c>
      <c r="J11" s="31"/>
      <c r="K11" s="31"/>
      <c r="L11" s="31"/>
    </row>
    <row r="12" spans="1:12" ht="15" x14ac:dyDescent="0.25">
      <c r="A12" s="84" t="s">
        <v>259</v>
      </c>
      <c r="B12" s="28"/>
      <c r="C12" s="29"/>
      <c r="D12" s="29"/>
      <c r="E12" s="29"/>
      <c r="F12" s="29"/>
      <c r="G12" s="30">
        <f>G19+G26+G81+G105+G141+G146+G13</f>
        <v>16695.2</v>
      </c>
      <c r="H12" s="30">
        <f>H19+H26+H81+H105+H141+H146</f>
        <v>11937.8</v>
      </c>
      <c r="I12" s="30">
        <f>I19+I26+I81+I105+I141+I146</f>
        <v>12148.1</v>
      </c>
      <c r="J12" s="103"/>
      <c r="K12" s="103"/>
      <c r="L12" s="103"/>
    </row>
    <row r="13" spans="1:12" ht="38.25" x14ac:dyDescent="0.2">
      <c r="A13" s="69" t="s">
        <v>296</v>
      </c>
      <c r="B13" s="99"/>
      <c r="C13" s="99" t="s">
        <v>297</v>
      </c>
      <c r="D13" s="82">
        <v>10</v>
      </c>
      <c r="E13" s="124" t="s">
        <v>38</v>
      </c>
      <c r="F13" s="99"/>
      <c r="G13" s="128">
        <f>G14</f>
        <v>2109.6999999999998</v>
      </c>
      <c r="H13" s="99"/>
      <c r="I13" s="99"/>
      <c r="J13" s="103"/>
      <c r="K13" s="103"/>
      <c r="L13" s="103"/>
    </row>
    <row r="14" spans="1:12" x14ac:dyDescent="0.2">
      <c r="A14" s="69" t="s">
        <v>295</v>
      </c>
      <c r="B14" s="99"/>
      <c r="C14" s="99" t="s">
        <v>297</v>
      </c>
      <c r="D14" s="82">
        <v>10</v>
      </c>
      <c r="E14" s="124" t="s">
        <v>38</v>
      </c>
      <c r="F14" s="99"/>
      <c r="G14" s="128">
        <f>G15</f>
        <v>2109.6999999999998</v>
      </c>
      <c r="H14" s="99"/>
      <c r="I14" s="99"/>
      <c r="J14" s="103"/>
      <c r="K14" s="103"/>
      <c r="L14" s="103"/>
    </row>
    <row r="15" spans="1:12" x14ac:dyDescent="0.2">
      <c r="A15" s="99" t="s">
        <v>298</v>
      </c>
      <c r="B15" s="99"/>
      <c r="C15" s="99" t="s">
        <v>299</v>
      </c>
      <c r="D15" s="82">
        <v>10</v>
      </c>
      <c r="E15" s="124" t="s">
        <v>38</v>
      </c>
      <c r="F15" s="99"/>
      <c r="G15" s="128">
        <f>G16</f>
        <v>2109.6999999999998</v>
      </c>
      <c r="H15" s="99"/>
      <c r="I15" s="99"/>
      <c r="J15" s="103"/>
      <c r="K15" s="103"/>
      <c r="L15" s="103"/>
    </row>
    <row r="16" spans="1:12" x14ac:dyDescent="0.2">
      <c r="A16" s="99" t="s">
        <v>298</v>
      </c>
      <c r="B16" s="99"/>
      <c r="C16" s="99" t="s">
        <v>300</v>
      </c>
      <c r="D16" s="82">
        <v>10</v>
      </c>
      <c r="E16" s="124" t="s">
        <v>38</v>
      </c>
      <c r="F16" s="99"/>
      <c r="G16" s="128">
        <f>G17</f>
        <v>2109.6999999999998</v>
      </c>
      <c r="H16" s="99"/>
      <c r="I16" s="99"/>
      <c r="J16" s="103"/>
      <c r="K16" s="103"/>
      <c r="L16" s="103"/>
    </row>
    <row r="17" spans="1:12" x14ac:dyDescent="0.2">
      <c r="A17" s="99" t="s">
        <v>301</v>
      </c>
      <c r="B17" s="99"/>
      <c r="C17" s="116" t="s">
        <v>303</v>
      </c>
      <c r="D17" s="82">
        <v>10</v>
      </c>
      <c r="E17" s="124" t="s">
        <v>38</v>
      </c>
      <c r="F17" s="99"/>
      <c r="G17" s="128">
        <f>G18</f>
        <v>2109.6999999999998</v>
      </c>
      <c r="H17" s="99"/>
      <c r="I17" s="99"/>
      <c r="J17" s="103"/>
      <c r="K17" s="103"/>
      <c r="L17" s="103"/>
    </row>
    <row r="18" spans="1:12" x14ac:dyDescent="0.2">
      <c r="A18" s="69" t="s">
        <v>302</v>
      </c>
      <c r="B18" s="99"/>
      <c r="C18" s="116" t="s">
        <v>303</v>
      </c>
      <c r="D18" s="82">
        <v>10</v>
      </c>
      <c r="E18" s="124" t="s">
        <v>38</v>
      </c>
      <c r="F18" s="99">
        <v>262</v>
      </c>
      <c r="G18" s="128">
        <f>2080.2+29.5</f>
        <v>2109.6999999999998</v>
      </c>
      <c r="H18" s="129"/>
      <c r="I18" s="99"/>
      <c r="J18" s="103"/>
      <c r="K18" s="103"/>
      <c r="L18" s="103"/>
    </row>
    <row r="19" spans="1:12" ht="60.75" customHeight="1" x14ac:dyDescent="0.25">
      <c r="A19" s="119" t="s">
        <v>103</v>
      </c>
      <c r="B19" s="66"/>
      <c r="C19" s="120" t="s">
        <v>104</v>
      </c>
      <c r="D19" s="38"/>
      <c r="E19" s="38"/>
      <c r="F19" s="38"/>
      <c r="G19" s="30">
        <f t="shared" ref="G19:I24" si="0">G20</f>
        <v>57.199999999999989</v>
      </c>
      <c r="H19" s="30">
        <f t="shared" si="0"/>
        <v>189.5</v>
      </c>
      <c r="I19" s="30">
        <f t="shared" si="0"/>
        <v>191.9</v>
      </c>
      <c r="J19" s="103"/>
      <c r="K19" s="103"/>
      <c r="L19" s="103"/>
    </row>
    <row r="20" spans="1:12" ht="29.25" x14ac:dyDescent="0.25">
      <c r="A20" s="85" t="s">
        <v>32</v>
      </c>
      <c r="B20" s="32">
        <v>911</v>
      </c>
      <c r="C20" s="121"/>
      <c r="D20" s="38" t="s">
        <v>38</v>
      </c>
      <c r="E20" s="38" t="s">
        <v>37</v>
      </c>
      <c r="F20" s="38"/>
      <c r="G20" s="71">
        <f t="shared" si="0"/>
        <v>57.199999999999989</v>
      </c>
      <c r="H20" s="71">
        <f t="shared" si="0"/>
        <v>189.5</v>
      </c>
      <c r="I20" s="71">
        <f t="shared" si="0"/>
        <v>191.9</v>
      </c>
      <c r="J20" s="103"/>
      <c r="K20" s="103"/>
      <c r="L20" s="103"/>
    </row>
    <row r="21" spans="1:12" ht="27.75" customHeight="1" x14ac:dyDescent="0.2">
      <c r="A21" s="86" t="s">
        <v>31</v>
      </c>
      <c r="B21" s="40"/>
      <c r="C21" s="45"/>
      <c r="D21" s="45" t="s">
        <v>38</v>
      </c>
      <c r="E21" s="45" t="s">
        <v>43</v>
      </c>
      <c r="F21" s="45"/>
      <c r="G21" s="44">
        <f t="shared" si="0"/>
        <v>57.199999999999989</v>
      </c>
      <c r="H21" s="44">
        <f t="shared" si="0"/>
        <v>189.5</v>
      </c>
      <c r="I21" s="44">
        <f t="shared" si="0"/>
        <v>191.9</v>
      </c>
      <c r="J21" s="31"/>
    </row>
    <row r="22" spans="1:12" ht="30" customHeight="1" x14ac:dyDescent="0.2">
      <c r="A22" s="88" t="s">
        <v>222</v>
      </c>
      <c r="B22" s="54"/>
      <c r="C22" s="60" t="s">
        <v>105</v>
      </c>
      <c r="D22" s="41" t="s">
        <v>38</v>
      </c>
      <c r="E22" s="41" t="s">
        <v>43</v>
      </c>
      <c r="F22" s="41"/>
      <c r="G22" s="44">
        <f t="shared" si="0"/>
        <v>57.199999999999989</v>
      </c>
      <c r="H22" s="44">
        <f t="shared" si="0"/>
        <v>189.5</v>
      </c>
      <c r="I22" s="44">
        <f t="shared" si="0"/>
        <v>191.9</v>
      </c>
      <c r="J22" s="31"/>
    </row>
    <row r="23" spans="1:12" ht="51" x14ac:dyDescent="0.2">
      <c r="A23" s="88" t="s">
        <v>197</v>
      </c>
      <c r="B23" s="47"/>
      <c r="C23" s="60" t="s">
        <v>106</v>
      </c>
      <c r="D23" s="41" t="s">
        <v>38</v>
      </c>
      <c r="E23" s="41" t="s">
        <v>43</v>
      </c>
      <c r="F23" s="41"/>
      <c r="G23" s="44">
        <f t="shared" si="0"/>
        <v>57.199999999999989</v>
      </c>
      <c r="H23" s="44">
        <f t="shared" si="0"/>
        <v>189.5</v>
      </c>
      <c r="I23" s="44">
        <f t="shared" si="0"/>
        <v>191.9</v>
      </c>
      <c r="J23" s="31"/>
    </row>
    <row r="24" spans="1:12" x14ac:dyDescent="0.2">
      <c r="A24" s="88" t="s">
        <v>173</v>
      </c>
      <c r="B24" s="47"/>
      <c r="C24" s="60" t="s">
        <v>142</v>
      </c>
      <c r="D24" s="41" t="s">
        <v>38</v>
      </c>
      <c r="E24" s="41" t="s">
        <v>43</v>
      </c>
      <c r="F24" s="41"/>
      <c r="G24" s="44">
        <f t="shared" si="0"/>
        <v>57.199999999999989</v>
      </c>
      <c r="H24" s="44">
        <f t="shared" si="0"/>
        <v>189.5</v>
      </c>
      <c r="I24" s="44">
        <f t="shared" si="0"/>
        <v>191.9</v>
      </c>
      <c r="J24" s="31"/>
    </row>
    <row r="25" spans="1:12" ht="25.5" x14ac:dyDescent="0.2">
      <c r="A25" s="86" t="s">
        <v>80</v>
      </c>
      <c r="B25" s="47"/>
      <c r="C25" s="60" t="s">
        <v>142</v>
      </c>
      <c r="D25" s="41" t="s">
        <v>38</v>
      </c>
      <c r="E25" s="41" t="s">
        <v>43</v>
      </c>
      <c r="F25" s="46" t="s">
        <v>81</v>
      </c>
      <c r="G25" s="44">
        <f>'6'!G91</f>
        <v>57.199999999999989</v>
      </c>
      <c r="H25" s="44">
        <f>'6'!H91</f>
        <v>189.5</v>
      </c>
      <c r="I25" s="44">
        <f>'6'!I91</f>
        <v>191.9</v>
      </c>
      <c r="J25" s="31"/>
    </row>
    <row r="26" spans="1:12" ht="42.75" x14ac:dyDescent="0.25">
      <c r="A26" s="119" t="s">
        <v>117</v>
      </c>
      <c r="B26" s="28"/>
      <c r="C26" s="120" t="s">
        <v>113</v>
      </c>
      <c r="D26" s="28"/>
      <c r="E26" s="28"/>
      <c r="F26" s="28"/>
      <c r="G26" s="30">
        <f>G27+G32+G68</f>
        <v>5905.2</v>
      </c>
      <c r="H26" s="30">
        <f>H27+H32+H68</f>
        <v>5380</v>
      </c>
      <c r="I26" s="30">
        <f>I27+I32+I68</f>
        <v>5385.5</v>
      </c>
      <c r="J26" s="31"/>
    </row>
    <row r="27" spans="1:12" x14ac:dyDescent="0.2">
      <c r="A27" s="84" t="s">
        <v>250</v>
      </c>
      <c r="B27" s="43"/>
      <c r="C27" s="60"/>
      <c r="D27" s="70" t="s">
        <v>45</v>
      </c>
      <c r="E27" s="70" t="s">
        <v>45</v>
      </c>
      <c r="F27" s="41"/>
      <c r="G27" s="44">
        <f t="shared" ref="G27:I30" si="1">G28</f>
        <v>80</v>
      </c>
      <c r="H27" s="44">
        <f>H28</f>
        <v>130</v>
      </c>
      <c r="I27" s="44">
        <f>I28</f>
        <v>130</v>
      </c>
      <c r="J27" s="31"/>
      <c r="K27" s="31"/>
      <c r="L27" s="31"/>
    </row>
    <row r="28" spans="1:12" ht="45.75" customHeight="1" x14ac:dyDescent="0.25">
      <c r="A28" s="122" t="s">
        <v>164</v>
      </c>
      <c r="B28" s="43"/>
      <c r="C28" s="60" t="s">
        <v>133</v>
      </c>
      <c r="D28" s="45" t="s">
        <v>45</v>
      </c>
      <c r="E28" s="45" t="s">
        <v>45</v>
      </c>
      <c r="F28" s="48" t="s">
        <v>15</v>
      </c>
      <c r="G28" s="44">
        <f t="shared" si="1"/>
        <v>80</v>
      </c>
      <c r="H28" s="44">
        <f t="shared" si="1"/>
        <v>130</v>
      </c>
      <c r="I28" s="44">
        <f t="shared" si="1"/>
        <v>130</v>
      </c>
      <c r="J28" s="31"/>
    </row>
    <row r="29" spans="1:12" ht="25.5" x14ac:dyDescent="0.2">
      <c r="A29" s="88" t="s">
        <v>138</v>
      </c>
      <c r="B29" s="43"/>
      <c r="C29" s="60" t="s">
        <v>134</v>
      </c>
      <c r="D29" s="45" t="s">
        <v>45</v>
      </c>
      <c r="E29" s="45" t="s">
        <v>45</v>
      </c>
      <c r="F29" s="48" t="s">
        <v>15</v>
      </c>
      <c r="G29" s="44">
        <f t="shared" si="1"/>
        <v>80</v>
      </c>
      <c r="H29" s="44">
        <f t="shared" si="1"/>
        <v>130</v>
      </c>
      <c r="I29" s="44">
        <f t="shared" si="1"/>
        <v>130</v>
      </c>
      <c r="J29" s="31"/>
    </row>
    <row r="30" spans="1:12" ht="25.5" x14ac:dyDescent="0.2">
      <c r="A30" s="86" t="s">
        <v>140</v>
      </c>
      <c r="B30" s="43"/>
      <c r="C30" s="60" t="s">
        <v>139</v>
      </c>
      <c r="D30" s="45" t="s">
        <v>45</v>
      </c>
      <c r="E30" s="45" t="s">
        <v>45</v>
      </c>
      <c r="F30" s="48"/>
      <c r="G30" s="44">
        <f t="shared" si="1"/>
        <v>80</v>
      </c>
      <c r="H30" s="44">
        <f t="shared" si="1"/>
        <v>130</v>
      </c>
      <c r="I30" s="44">
        <f t="shared" si="1"/>
        <v>130</v>
      </c>
      <c r="J30" s="31"/>
    </row>
    <row r="31" spans="1:12" x14ac:dyDescent="0.2">
      <c r="A31" s="87" t="s">
        <v>141</v>
      </c>
      <c r="B31" s="43"/>
      <c r="C31" s="59" t="s">
        <v>137</v>
      </c>
      <c r="D31" s="45" t="s">
        <v>45</v>
      </c>
      <c r="E31" s="45" t="s">
        <v>45</v>
      </c>
      <c r="F31" s="60">
        <v>110</v>
      </c>
      <c r="G31" s="44">
        <f>'6'!G205</f>
        <v>80</v>
      </c>
      <c r="H31" s="44">
        <f>'6'!H205</f>
        <v>130</v>
      </c>
      <c r="I31" s="44">
        <f>'6'!I205</f>
        <v>130</v>
      </c>
      <c r="J31" s="31"/>
    </row>
    <row r="32" spans="1:12" x14ac:dyDescent="0.2">
      <c r="A32" s="84" t="s">
        <v>14</v>
      </c>
      <c r="B32" s="32">
        <v>911</v>
      </c>
      <c r="C32" s="32"/>
      <c r="D32" s="70" t="s">
        <v>46</v>
      </c>
      <c r="E32" s="70" t="s">
        <v>37</v>
      </c>
      <c r="F32" s="32" t="s">
        <v>15</v>
      </c>
      <c r="G32" s="71">
        <f>G33+G58</f>
        <v>5825.2</v>
      </c>
      <c r="H32" s="71">
        <f>H33+H58</f>
        <v>5240</v>
      </c>
      <c r="I32" s="71">
        <f>I33+I58</f>
        <v>5245.5</v>
      </c>
      <c r="J32" s="31"/>
    </row>
    <row r="33" spans="1:12" x14ac:dyDescent="0.2">
      <c r="A33" s="84" t="s">
        <v>12</v>
      </c>
      <c r="B33" s="93"/>
      <c r="C33" s="32"/>
      <c r="D33" s="70" t="s">
        <v>46</v>
      </c>
      <c r="E33" s="70" t="s">
        <v>36</v>
      </c>
      <c r="F33" s="32" t="s">
        <v>15</v>
      </c>
      <c r="G33" s="71">
        <f>G34+G42+G50</f>
        <v>5462.2</v>
      </c>
      <c r="H33" s="71">
        <f>H34+H42+H50</f>
        <v>4764</v>
      </c>
      <c r="I33" s="71">
        <f>I34+I42+I50</f>
        <v>4769.5</v>
      </c>
      <c r="J33" s="31"/>
      <c r="K33" s="31"/>
      <c r="L33" s="31"/>
    </row>
    <row r="34" spans="1:12" ht="27" x14ac:dyDescent="0.2">
      <c r="A34" s="123" t="s">
        <v>194</v>
      </c>
      <c r="B34" s="43"/>
      <c r="C34" s="60" t="s">
        <v>114</v>
      </c>
      <c r="D34" s="41" t="s">
        <v>46</v>
      </c>
      <c r="E34" s="41" t="s">
        <v>36</v>
      </c>
      <c r="F34" s="48" t="s">
        <v>15</v>
      </c>
      <c r="G34" s="44">
        <f>G35</f>
        <v>4019.4</v>
      </c>
      <c r="H34" s="44">
        <f>H35</f>
        <v>3518.2999999999997</v>
      </c>
      <c r="I34" s="44">
        <f>I35</f>
        <v>3522.2999999999997</v>
      </c>
    </row>
    <row r="35" spans="1:12" x14ac:dyDescent="0.2">
      <c r="A35" s="88" t="s">
        <v>112</v>
      </c>
      <c r="B35" s="43"/>
      <c r="C35" s="60" t="s">
        <v>115</v>
      </c>
      <c r="D35" s="41" t="s">
        <v>46</v>
      </c>
      <c r="E35" s="41" t="s">
        <v>36</v>
      </c>
      <c r="F35" s="48"/>
      <c r="G35" s="44">
        <f>G36+G38+G40</f>
        <v>4019.4</v>
      </c>
      <c r="H35" s="44">
        <f t="shared" ref="G35:I36" si="2">H36+H38</f>
        <v>3518.2999999999997</v>
      </c>
      <c r="I35" s="44">
        <f t="shared" si="2"/>
        <v>3522.2999999999997</v>
      </c>
      <c r="J35" s="31"/>
    </row>
    <row r="36" spans="1:12" x14ac:dyDescent="0.2">
      <c r="A36" s="88" t="s">
        <v>74</v>
      </c>
      <c r="B36" s="43"/>
      <c r="C36" s="78" t="s">
        <v>116</v>
      </c>
      <c r="D36" s="41" t="s">
        <v>46</v>
      </c>
      <c r="E36" s="41" t="s">
        <v>36</v>
      </c>
      <c r="F36" s="48"/>
      <c r="G36" s="44">
        <f t="shared" si="2"/>
        <v>1804.9</v>
      </c>
      <c r="H36" s="44">
        <f t="shared" si="2"/>
        <v>2535.6</v>
      </c>
      <c r="I36" s="44">
        <f t="shared" si="2"/>
        <v>2539.6</v>
      </c>
      <c r="J36" s="31"/>
    </row>
    <row r="37" spans="1:12" x14ac:dyDescent="0.2">
      <c r="A37" s="87" t="s">
        <v>141</v>
      </c>
      <c r="B37" s="43"/>
      <c r="C37" s="76" t="s">
        <v>116</v>
      </c>
      <c r="D37" s="41" t="s">
        <v>46</v>
      </c>
      <c r="E37" s="41" t="s">
        <v>36</v>
      </c>
      <c r="F37" s="60">
        <v>110</v>
      </c>
      <c r="G37" s="44">
        <f>'6'!G212</f>
        <v>1294.2</v>
      </c>
      <c r="H37" s="44">
        <f>'6'!H212</f>
        <v>1533.3</v>
      </c>
      <c r="I37" s="44">
        <f>'6'!I212</f>
        <v>1533.3</v>
      </c>
      <c r="J37" s="31"/>
    </row>
    <row r="38" spans="1:12" x14ac:dyDescent="0.2">
      <c r="A38" s="87" t="s">
        <v>141</v>
      </c>
      <c r="B38" s="43"/>
      <c r="C38" s="76" t="s">
        <v>205</v>
      </c>
      <c r="D38" s="41" t="s">
        <v>46</v>
      </c>
      <c r="E38" s="41" t="s">
        <v>36</v>
      </c>
      <c r="F38" s="60">
        <v>110</v>
      </c>
      <c r="G38" s="44">
        <f>'6'!G213</f>
        <v>1694.6</v>
      </c>
      <c r="H38" s="44">
        <f>'6'!H213</f>
        <v>982.69999999999993</v>
      </c>
      <c r="I38" s="44">
        <f>'6'!I213</f>
        <v>982.69999999999993</v>
      </c>
      <c r="J38" s="31"/>
    </row>
    <row r="39" spans="1:12" ht="25.5" x14ac:dyDescent="0.2">
      <c r="A39" s="86" t="s">
        <v>80</v>
      </c>
      <c r="B39" s="43"/>
      <c r="C39" s="76" t="s">
        <v>116</v>
      </c>
      <c r="D39" s="41" t="s">
        <v>46</v>
      </c>
      <c r="E39" s="41" t="s">
        <v>36</v>
      </c>
      <c r="F39" s="41" t="s">
        <v>81</v>
      </c>
      <c r="G39" s="44">
        <f>'6'!G214</f>
        <v>510.7000000000001</v>
      </c>
      <c r="H39" s="44">
        <f>'6'!H214</f>
        <v>1002.3000000000001</v>
      </c>
      <c r="I39" s="44">
        <f>'6'!I214</f>
        <v>1006.3</v>
      </c>
      <c r="J39" s="31"/>
    </row>
    <row r="40" spans="1:12" ht="25.5" x14ac:dyDescent="0.2">
      <c r="A40" s="86" t="s">
        <v>274</v>
      </c>
      <c r="B40" s="43"/>
      <c r="C40" s="60" t="s">
        <v>277</v>
      </c>
      <c r="D40" s="41" t="s">
        <v>46</v>
      </c>
      <c r="E40" s="41" t="s">
        <v>36</v>
      </c>
      <c r="F40" s="41"/>
      <c r="G40" s="44">
        <f>G41</f>
        <v>519.9</v>
      </c>
      <c r="H40" s="44"/>
      <c r="I40" s="44"/>
      <c r="J40" s="31"/>
    </row>
    <row r="41" spans="1:12" ht="25.5" x14ac:dyDescent="0.2">
      <c r="A41" s="86" t="s">
        <v>80</v>
      </c>
      <c r="B41" s="43"/>
      <c r="C41" s="60" t="s">
        <v>277</v>
      </c>
      <c r="D41" s="41" t="s">
        <v>46</v>
      </c>
      <c r="E41" s="41" t="s">
        <v>36</v>
      </c>
      <c r="F41" s="41" t="s">
        <v>81</v>
      </c>
      <c r="G41" s="44">
        <f>522.4-2.5</f>
        <v>519.9</v>
      </c>
      <c r="H41" s="44"/>
      <c r="I41" s="44"/>
      <c r="J41" s="31"/>
    </row>
    <row r="42" spans="1:12" ht="13.5" x14ac:dyDescent="0.2">
      <c r="A42" s="123" t="s">
        <v>234</v>
      </c>
      <c r="B42" s="43"/>
      <c r="C42" s="76" t="s">
        <v>251</v>
      </c>
      <c r="D42" s="41" t="s">
        <v>46</v>
      </c>
      <c r="E42" s="41" t="s">
        <v>36</v>
      </c>
      <c r="F42" s="60"/>
      <c r="G42" s="44">
        <f>G43</f>
        <v>645.29999999999995</v>
      </c>
      <c r="H42" s="44">
        <f>H43</f>
        <v>632.6</v>
      </c>
      <c r="I42" s="44">
        <f>I43</f>
        <v>632.6</v>
      </c>
      <c r="J42" s="31"/>
      <c r="K42" s="31"/>
      <c r="L42" s="31"/>
    </row>
    <row r="43" spans="1:12" x14ac:dyDescent="0.2">
      <c r="A43" s="88" t="s">
        <v>235</v>
      </c>
      <c r="B43" s="43"/>
      <c r="C43" s="76" t="s">
        <v>252</v>
      </c>
      <c r="D43" s="41" t="s">
        <v>46</v>
      </c>
      <c r="E43" s="41" t="s">
        <v>36</v>
      </c>
      <c r="F43" s="60"/>
      <c r="G43" s="44">
        <f>G44+G46+G48</f>
        <v>645.29999999999995</v>
      </c>
      <c r="H43" s="44">
        <f t="shared" ref="G43:I44" si="3">H44+H46</f>
        <v>632.6</v>
      </c>
      <c r="I43" s="44">
        <f t="shared" si="3"/>
        <v>632.6</v>
      </c>
      <c r="J43" s="31"/>
    </row>
    <row r="44" spans="1:12" x14ac:dyDescent="0.2">
      <c r="A44" s="88" t="s">
        <v>236</v>
      </c>
      <c r="B44" s="43"/>
      <c r="C44" s="76" t="s">
        <v>237</v>
      </c>
      <c r="D44" s="41" t="s">
        <v>46</v>
      </c>
      <c r="E44" s="41" t="s">
        <v>36</v>
      </c>
      <c r="F44" s="60"/>
      <c r="G44" s="44">
        <f t="shared" si="3"/>
        <v>296.89999999999998</v>
      </c>
      <c r="H44" s="44">
        <f t="shared" si="3"/>
        <v>556.6</v>
      </c>
      <c r="I44" s="44">
        <f t="shared" si="3"/>
        <v>556.6</v>
      </c>
      <c r="J44" s="31"/>
    </row>
    <row r="45" spans="1:12" x14ac:dyDescent="0.2">
      <c r="A45" s="87" t="s">
        <v>141</v>
      </c>
      <c r="B45" s="43"/>
      <c r="C45" s="76" t="s">
        <v>237</v>
      </c>
      <c r="D45" s="41" t="s">
        <v>46</v>
      </c>
      <c r="E45" s="41" t="s">
        <v>36</v>
      </c>
      <c r="F45" s="60">
        <v>110</v>
      </c>
      <c r="G45" s="44">
        <f>'6'!G222</f>
        <v>138.30000000000001</v>
      </c>
      <c r="H45" s="44">
        <f>'6'!H222</f>
        <v>138.30000000000001</v>
      </c>
      <c r="I45" s="44">
        <f>'6'!I222</f>
        <v>138.30000000000001</v>
      </c>
      <c r="J45" s="31"/>
    </row>
    <row r="46" spans="1:12" x14ac:dyDescent="0.2">
      <c r="A46" s="87" t="s">
        <v>141</v>
      </c>
      <c r="B46" s="43"/>
      <c r="C46" s="76" t="s">
        <v>246</v>
      </c>
      <c r="D46" s="41" t="s">
        <v>46</v>
      </c>
      <c r="E46" s="41" t="s">
        <v>36</v>
      </c>
      <c r="F46" s="60">
        <v>110</v>
      </c>
      <c r="G46" s="44">
        <f>'6'!G223</f>
        <v>76.099999999999994</v>
      </c>
      <c r="H46" s="44">
        <f>'6'!H223</f>
        <v>76</v>
      </c>
      <c r="I46" s="44">
        <f>'6'!I223</f>
        <v>76</v>
      </c>
      <c r="J46" s="31"/>
    </row>
    <row r="47" spans="1:12" ht="25.5" x14ac:dyDescent="0.2">
      <c r="A47" s="86" t="s">
        <v>80</v>
      </c>
      <c r="B47" s="43"/>
      <c r="C47" s="76" t="s">
        <v>237</v>
      </c>
      <c r="D47" s="41" t="s">
        <v>46</v>
      </c>
      <c r="E47" s="41" t="s">
        <v>36</v>
      </c>
      <c r="F47" s="41" t="s">
        <v>81</v>
      </c>
      <c r="G47" s="44">
        <f>'6'!G224</f>
        <v>158.6</v>
      </c>
      <c r="H47" s="44">
        <f>'6'!H224</f>
        <v>418.3</v>
      </c>
      <c r="I47" s="44">
        <f>'6'!I224</f>
        <v>418.3</v>
      </c>
      <c r="J47" s="31"/>
    </row>
    <row r="48" spans="1:12" ht="25.5" x14ac:dyDescent="0.2">
      <c r="A48" s="86" t="s">
        <v>274</v>
      </c>
      <c r="B48" s="43"/>
      <c r="C48" s="60" t="s">
        <v>278</v>
      </c>
      <c r="D48" s="41" t="s">
        <v>46</v>
      </c>
      <c r="E48" s="41" t="s">
        <v>36</v>
      </c>
      <c r="F48" s="41"/>
      <c r="G48" s="44">
        <f>G49</f>
        <v>272.3</v>
      </c>
      <c r="H48" s="44"/>
      <c r="I48" s="44"/>
      <c r="J48" s="31"/>
    </row>
    <row r="49" spans="1:12" ht="25.5" x14ac:dyDescent="0.2">
      <c r="A49" s="86" t="s">
        <v>80</v>
      </c>
      <c r="B49" s="43"/>
      <c r="C49" s="60" t="s">
        <v>278</v>
      </c>
      <c r="D49" s="41" t="s">
        <v>46</v>
      </c>
      <c r="E49" s="41" t="s">
        <v>36</v>
      </c>
      <c r="F49" s="41" t="s">
        <v>81</v>
      </c>
      <c r="G49" s="44">
        <v>272.3</v>
      </c>
      <c r="H49" s="44"/>
      <c r="I49" s="44"/>
      <c r="J49" s="31"/>
    </row>
    <row r="50" spans="1:12" ht="40.5" x14ac:dyDescent="0.2">
      <c r="A50" s="123" t="s">
        <v>195</v>
      </c>
      <c r="B50" s="43"/>
      <c r="C50" s="60" t="s">
        <v>118</v>
      </c>
      <c r="D50" s="41" t="s">
        <v>46</v>
      </c>
      <c r="E50" s="41" t="s">
        <v>36</v>
      </c>
      <c r="F50" s="48"/>
      <c r="G50" s="44">
        <f>G51</f>
        <v>797.5</v>
      </c>
      <c r="H50" s="44">
        <f>H51</f>
        <v>613.1</v>
      </c>
      <c r="I50" s="44">
        <f>I51</f>
        <v>614.6</v>
      </c>
      <c r="J50" s="31"/>
      <c r="K50" s="31"/>
      <c r="L50" s="31"/>
    </row>
    <row r="51" spans="1:12" x14ac:dyDescent="0.2">
      <c r="A51" s="88" t="s">
        <v>119</v>
      </c>
      <c r="B51" s="43"/>
      <c r="C51" s="60" t="s">
        <v>120</v>
      </c>
      <c r="D51" s="41" t="s">
        <v>46</v>
      </c>
      <c r="E51" s="41" t="s">
        <v>36</v>
      </c>
      <c r="F51" s="48"/>
      <c r="G51" s="44">
        <f>G52+G54+G56</f>
        <v>797.5</v>
      </c>
      <c r="H51" s="44">
        <f t="shared" ref="G51:I52" si="4">H52+H54</f>
        <v>613.1</v>
      </c>
      <c r="I51" s="44">
        <f t="shared" si="4"/>
        <v>614.6</v>
      </c>
      <c r="J51" s="31"/>
    </row>
    <row r="52" spans="1:12" x14ac:dyDescent="0.2">
      <c r="A52" s="88" t="s">
        <v>75</v>
      </c>
      <c r="B52" s="43"/>
      <c r="C52" s="60" t="s">
        <v>121</v>
      </c>
      <c r="D52" s="41" t="s">
        <v>46</v>
      </c>
      <c r="E52" s="41" t="s">
        <v>36</v>
      </c>
      <c r="F52" s="48"/>
      <c r="G52" s="44">
        <f t="shared" si="4"/>
        <v>326.2</v>
      </c>
      <c r="H52" s="44">
        <f t="shared" si="4"/>
        <v>488.6</v>
      </c>
      <c r="I52" s="44">
        <f t="shared" si="4"/>
        <v>490.1</v>
      </c>
      <c r="J52" s="31"/>
    </row>
    <row r="53" spans="1:12" x14ac:dyDescent="0.2">
      <c r="A53" s="87" t="s">
        <v>141</v>
      </c>
      <c r="B53" s="43"/>
      <c r="C53" s="60" t="s">
        <v>121</v>
      </c>
      <c r="D53" s="41" t="s">
        <v>46</v>
      </c>
      <c r="E53" s="41" t="s">
        <v>36</v>
      </c>
      <c r="F53" s="60">
        <v>110</v>
      </c>
      <c r="G53" s="44">
        <f>'6'!G230</f>
        <v>276.60000000000002</v>
      </c>
      <c r="H53" s="44">
        <f>'6'!H230</f>
        <v>276.5</v>
      </c>
      <c r="I53" s="44">
        <f>'6'!I230</f>
        <v>276.60000000000002</v>
      </c>
      <c r="J53" s="31"/>
    </row>
    <row r="54" spans="1:12" x14ac:dyDescent="0.2">
      <c r="A54" s="87" t="s">
        <v>141</v>
      </c>
      <c r="B54" s="43"/>
      <c r="C54" s="60" t="s">
        <v>207</v>
      </c>
      <c r="D54" s="41" t="s">
        <v>46</v>
      </c>
      <c r="E54" s="41" t="s">
        <v>36</v>
      </c>
      <c r="F54" s="60">
        <v>110</v>
      </c>
      <c r="G54" s="44">
        <f>'6'!G231</f>
        <v>302.5</v>
      </c>
      <c r="H54" s="44">
        <f>'6'!H231</f>
        <v>124.5</v>
      </c>
      <c r="I54" s="44">
        <f>'6'!I231</f>
        <v>124.5</v>
      </c>
      <c r="J54" s="31"/>
    </row>
    <row r="55" spans="1:12" ht="25.5" x14ac:dyDescent="0.2">
      <c r="A55" s="86" t="s">
        <v>80</v>
      </c>
      <c r="B55" s="43"/>
      <c r="C55" s="60" t="s">
        <v>121</v>
      </c>
      <c r="D55" s="45" t="s">
        <v>46</v>
      </c>
      <c r="E55" s="41" t="s">
        <v>36</v>
      </c>
      <c r="F55" s="41" t="s">
        <v>81</v>
      </c>
      <c r="G55" s="44">
        <f>'6'!G232</f>
        <v>49.599999999999987</v>
      </c>
      <c r="H55" s="44">
        <f>'6'!H232</f>
        <v>212.1</v>
      </c>
      <c r="I55" s="44">
        <f>'6'!I232</f>
        <v>213.5</v>
      </c>
      <c r="J55" s="31"/>
    </row>
    <row r="56" spans="1:12" ht="25.5" x14ac:dyDescent="0.2">
      <c r="A56" s="86" t="s">
        <v>274</v>
      </c>
      <c r="B56" s="43"/>
      <c r="C56" s="60" t="s">
        <v>279</v>
      </c>
      <c r="D56" s="45" t="s">
        <v>46</v>
      </c>
      <c r="E56" s="41" t="s">
        <v>36</v>
      </c>
      <c r="F56" s="41"/>
      <c r="G56" s="44">
        <f>G57</f>
        <v>168.8</v>
      </c>
      <c r="H56" s="44"/>
      <c r="I56" s="44"/>
      <c r="J56" s="31"/>
    </row>
    <row r="57" spans="1:12" ht="25.5" x14ac:dyDescent="0.2">
      <c r="A57" s="86" t="s">
        <v>80</v>
      </c>
      <c r="B57" s="43"/>
      <c r="C57" s="60" t="s">
        <v>279</v>
      </c>
      <c r="D57" s="45" t="s">
        <v>46</v>
      </c>
      <c r="E57" s="41" t="s">
        <v>36</v>
      </c>
      <c r="F57" s="41" t="s">
        <v>81</v>
      </c>
      <c r="G57" s="44">
        <v>168.8</v>
      </c>
      <c r="H57" s="44"/>
      <c r="I57" s="44"/>
      <c r="J57" s="31"/>
    </row>
    <row r="58" spans="1:12" s="94" customFormat="1" ht="25.5" x14ac:dyDescent="0.2">
      <c r="A58" s="91" t="s">
        <v>122</v>
      </c>
      <c r="B58" s="93"/>
      <c r="C58" s="32"/>
      <c r="D58" s="70" t="s">
        <v>46</v>
      </c>
      <c r="E58" s="70" t="s">
        <v>39</v>
      </c>
      <c r="F58" s="32" t="s">
        <v>15</v>
      </c>
      <c r="G58" s="71">
        <f>G59+G63</f>
        <v>363</v>
      </c>
      <c r="H58" s="71">
        <f>H59+H63</f>
        <v>476</v>
      </c>
      <c r="I58" s="71">
        <f>I59+I63</f>
        <v>476</v>
      </c>
      <c r="J58" s="95"/>
      <c r="K58" s="95"/>
      <c r="L58" s="95"/>
    </row>
    <row r="59" spans="1:12" ht="54" x14ac:dyDescent="0.25">
      <c r="A59" s="122" t="s">
        <v>136</v>
      </c>
      <c r="B59" s="67"/>
      <c r="C59" s="60" t="s">
        <v>133</v>
      </c>
      <c r="D59" s="41" t="s">
        <v>46</v>
      </c>
      <c r="E59" s="41" t="s">
        <v>39</v>
      </c>
      <c r="F59" s="48" t="s">
        <v>15</v>
      </c>
      <c r="G59" s="44">
        <f t="shared" ref="G59:I61" si="5">G60</f>
        <v>0</v>
      </c>
      <c r="H59" s="44">
        <f t="shared" si="5"/>
        <v>16</v>
      </c>
      <c r="I59" s="44">
        <f t="shared" si="5"/>
        <v>16</v>
      </c>
      <c r="J59" s="31"/>
    </row>
    <row r="60" spans="1:12" x14ac:dyDescent="0.2">
      <c r="A60" s="89" t="s">
        <v>126</v>
      </c>
      <c r="B60" s="43"/>
      <c r="C60" s="60" t="s">
        <v>134</v>
      </c>
      <c r="D60" s="41" t="s">
        <v>46</v>
      </c>
      <c r="E60" s="41" t="s">
        <v>39</v>
      </c>
      <c r="F60" s="48" t="s">
        <v>15</v>
      </c>
      <c r="G60" s="44">
        <f t="shared" si="5"/>
        <v>0</v>
      </c>
      <c r="H60" s="44">
        <f t="shared" si="5"/>
        <v>16</v>
      </c>
      <c r="I60" s="44">
        <f t="shared" si="5"/>
        <v>16</v>
      </c>
      <c r="J60" s="31"/>
    </row>
    <row r="61" spans="1:12" x14ac:dyDescent="0.2">
      <c r="A61" s="88" t="s">
        <v>76</v>
      </c>
      <c r="B61" s="43"/>
      <c r="C61" s="60" t="s">
        <v>135</v>
      </c>
      <c r="D61" s="41" t="s">
        <v>46</v>
      </c>
      <c r="E61" s="41" t="s">
        <v>39</v>
      </c>
      <c r="F61" s="48"/>
      <c r="G61" s="44">
        <f t="shared" si="5"/>
        <v>0</v>
      </c>
      <c r="H61" s="44">
        <f t="shared" si="5"/>
        <v>16</v>
      </c>
      <c r="I61" s="44">
        <f t="shared" si="5"/>
        <v>16</v>
      </c>
      <c r="J61" s="31"/>
    </row>
    <row r="62" spans="1:12" ht="25.5" x14ac:dyDescent="0.2">
      <c r="A62" s="86" t="s">
        <v>80</v>
      </c>
      <c r="B62" s="43"/>
      <c r="C62" s="60" t="s">
        <v>135</v>
      </c>
      <c r="D62" s="41" t="s">
        <v>46</v>
      </c>
      <c r="E62" s="41" t="s">
        <v>39</v>
      </c>
      <c r="F62" s="41" t="s">
        <v>81</v>
      </c>
      <c r="G62" s="44">
        <f>'6'!G241</f>
        <v>0</v>
      </c>
      <c r="H62" s="44">
        <f>'6'!H241</f>
        <v>16</v>
      </c>
      <c r="I62" s="44">
        <f>'6'!I241</f>
        <v>16</v>
      </c>
      <c r="J62" s="31"/>
    </row>
    <row r="63" spans="1:12" ht="54" x14ac:dyDescent="0.25">
      <c r="A63" s="122" t="s">
        <v>196</v>
      </c>
      <c r="B63" s="67"/>
      <c r="C63" s="60" t="s">
        <v>123</v>
      </c>
      <c r="D63" s="41" t="s">
        <v>46</v>
      </c>
      <c r="E63" s="41" t="s">
        <v>39</v>
      </c>
      <c r="F63" s="48" t="s">
        <v>15</v>
      </c>
      <c r="G63" s="44">
        <f t="shared" ref="G63:I64" si="6">G64</f>
        <v>363</v>
      </c>
      <c r="H63" s="44">
        <f t="shared" si="6"/>
        <v>460</v>
      </c>
      <c r="I63" s="44">
        <f t="shared" si="6"/>
        <v>460</v>
      </c>
      <c r="J63" s="31"/>
    </row>
    <row r="64" spans="1:12" x14ac:dyDescent="0.2">
      <c r="A64" s="88" t="s">
        <v>126</v>
      </c>
      <c r="B64" s="43"/>
      <c r="C64" s="60" t="s">
        <v>124</v>
      </c>
      <c r="D64" s="41" t="s">
        <v>46</v>
      </c>
      <c r="E64" s="41" t="s">
        <v>39</v>
      </c>
      <c r="F64" s="48" t="s">
        <v>15</v>
      </c>
      <c r="G64" s="44">
        <f t="shared" si="6"/>
        <v>363</v>
      </c>
      <c r="H64" s="44">
        <f t="shared" si="6"/>
        <v>460</v>
      </c>
      <c r="I64" s="44">
        <f t="shared" si="6"/>
        <v>460</v>
      </c>
      <c r="J64" s="31"/>
    </row>
    <row r="65" spans="1:10" x14ac:dyDescent="0.2">
      <c r="A65" s="88" t="s">
        <v>76</v>
      </c>
      <c r="B65" s="43"/>
      <c r="C65" s="60" t="s">
        <v>125</v>
      </c>
      <c r="D65" s="41" t="s">
        <v>46</v>
      </c>
      <c r="E65" s="41" t="s">
        <v>39</v>
      </c>
      <c r="F65" s="48"/>
      <c r="G65" s="44">
        <f>G66+G67</f>
        <v>363</v>
      </c>
      <c r="H65" s="44">
        <f>H66+H67</f>
        <v>460</v>
      </c>
      <c r="I65" s="44">
        <f>I66+I67</f>
        <v>460</v>
      </c>
      <c r="J65" s="31"/>
    </row>
    <row r="66" spans="1:10" ht="25.5" x14ac:dyDescent="0.2">
      <c r="A66" s="86" t="s">
        <v>80</v>
      </c>
      <c r="B66" s="43"/>
      <c r="C66" s="60" t="s">
        <v>125</v>
      </c>
      <c r="D66" s="41" t="s">
        <v>46</v>
      </c>
      <c r="E66" s="41" t="s">
        <v>39</v>
      </c>
      <c r="F66" s="41" t="s">
        <v>81</v>
      </c>
      <c r="G66" s="44">
        <f>'6'!G245</f>
        <v>363</v>
      </c>
      <c r="H66" s="44">
        <f>'6'!H245</f>
        <v>460</v>
      </c>
      <c r="I66" s="44">
        <f>'6'!I245</f>
        <v>460</v>
      </c>
      <c r="J66" s="31"/>
    </row>
    <row r="67" spans="1:10" x14ac:dyDescent="0.2">
      <c r="A67" s="89" t="s">
        <v>79</v>
      </c>
      <c r="B67" s="43"/>
      <c r="C67" s="60" t="s">
        <v>125</v>
      </c>
      <c r="D67" s="41" t="s">
        <v>46</v>
      </c>
      <c r="E67" s="41" t="s">
        <v>39</v>
      </c>
      <c r="F67" s="45" t="s">
        <v>210</v>
      </c>
      <c r="G67" s="44">
        <f>'6'!G246</f>
        <v>0</v>
      </c>
      <c r="H67" s="44">
        <f>'6'!H246</f>
        <v>0</v>
      </c>
      <c r="I67" s="44">
        <f>'6'!I246</f>
        <v>0</v>
      </c>
      <c r="J67" s="31"/>
    </row>
    <row r="68" spans="1:10" s="94" customFormat="1" x14ac:dyDescent="0.2">
      <c r="A68" s="84" t="s">
        <v>9</v>
      </c>
      <c r="B68" s="32">
        <v>911</v>
      </c>
      <c r="C68" s="32"/>
      <c r="D68" s="70" t="s">
        <v>40</v>
      </c>
      <c r="E68" s="70" t="s">
        <v>37</v>
      </c>
      <c r="F68" s="32"/>
      <c r="G68" s="71">
        <f t="shared" ref="G68:I72" si="7">G69</f>
        <v>0</v>
      </c>
      <c r="H68" s="71">
        <f>H69</f>
        <v>10</v>
      </c>
      <c r="I68" s="71">
        <f>I69</f>
        <v>10</v>
      </c>
      <c r="J68" s="95"/>
    </row>
    <row r="69" spans="1:10" x14ac:dyDescent="0.2">
      <c r="A69" s="86" t="s">
        <v>30</v>
      </c>
      <c r="B69" s="47"/>
      <c r="C69" s="82"/>
      <c r="D69" s="81" t="s">
        <v>40</v>
      </c>
      <c r="E69" s="81" t="s">
        <v>45</v>
      </c>
      <c r="F69" s="82"/>
      <c r="G69" s="79">
        <f t="shared" si="7"/>
        <v>0</v>
      </c>
      <c r="H69" s="79">
        <f t="shared" si="7"/>
        <v>10</v>
      </c>
      <c r="I69" s="79">
        <f t="shared" si="7"/>
        <v>10</v>
      </c>
      <c r="J69" s="31"/>
    </row>
    <row r="70" spans="1:10" ht="54" x14ac:dyDescent="0.25">
      <c r="A70" s="122" t="s">
        <v>127</v>
      </c>
      <c r="B70" s="43"/>
      <c r="C70" s="60" t="s">
        <v>128</v>
      </c>
      <c r="D70" s="81" t="s">
        <v>40</v>
      </c>
      <c r="E70" s="81" t="s">
        <v>45</v>
      </c>
      <c r="F70" s="81"/>
      <c r="G70" s="79">
        <f t="shared" si="7"/>
        <v>0</v>
      </c>
      <c r="H70" s="79">
        <f t="shared" ref="H70:I72" si="8">H71</f>
        <v>10</v>
      </c>
      <c r="I70" s="79">
        <f t="shared" si="8"/>
        <v>10</v>
      </c>
      <c r="J70" s="31"/>
    </row>
    <row r="71" spans="1:10" ht="25.5" x14ac:dyDescent="0.2">
      <c r="A71" s="88" t="s">
        <v>131</v>
      </c>
      <c r="B71" s="43"/>
      <c r="C71" s="60" t="s">
        <v>129</v>
      </c>
      <c r="D71" s="81" t="s">
        <v>40</v>
      </c>
      <c r="E71" s="81" t="s">
        <v>45</v>
      </c>
      <c r="F71" s="81"/>
      <c r="G71" s="79">
        <f t="shared" si="7"/>
        <v>0</v>
      </c>
      <c r="H71" s="79">
        <f t="shared" si="8"/>
        <v>10</v>
      </c>
      <c r="I71" s="79">
        <f t="shared" si="8"/>
        <v>10</v>
      </c>
      <c r="J71" s="31"/>
    </row>
    <row r="72" spans="1:10" x14ac:dyDescent="0.2">
      <c r="A72" s="86" t="s">
        <v>10</v>
      </c>
      <c r="B72" s="43"/>
      <c r="C72" s="60" t="s">
        <v>130</v>
      </c>
      <c r="D72" s="81" t="s">
        <v>40</v>
      </c>
      <c r="E72" s="81" t="s">
        <v>45</v>
      </c>
      <c r="F72" s="81"/>
      <c r="G72" s="79">
        <f t="shared" si="7"/>
        <v>0</v>
      </c>
      <c r="H72" s="79">
        <f t="shared" si="8"/>
        <v>10</v>
      </c>
      <c r="I72" s="79">
        <f t="shared" si="8"/>
        <v>10</v>
      </c>
      <c r="J72" s="31"/>
    </row>
    <row r="73" spans="1:10" ht="25.5" x14ac:dyDescent="0.2">
      <c r="A73" s="86" t="s">
        <v>80</v>
      </c>
      <c r="B73" s="68"/>
      <c r="C73" s="60" t="s">
        <v>130</v>
      </c>
      <c r="D73" s="81" t="s">
        <v>40</v>
      </c>
      <c r="E73" s="81" t="s">
        <v>45</v>
      </c>
      <c r="F73" s="41" t="s">
        <v>81</v>
      </c>
      <c r="G73" s="44">
        <f>'6'!G277</f>
        <v>0</v>
      </c>
      <c r="H73" s="44">
        <f>'6'!H277</f>
        <v>10</v>
      </c>
      <c r="I73" s="44">
        <f>'6'!I277</f>
        <v>10</v>
      </c>
      <c r="J73" s="31"/>
    </row>
    <row r="74" spans="1:10" x14ac:dyDescent="0.2">
      <c r="A74" s="84" t="s">
        <v>7</v>
      </c>
      <c r="B74" s="68"/>
      <c r="C74" s="60"/>
      <c r="D74" s="124" t="s">
        <v>45</v>
      </c>
      <c r="E74" s="124" t="s">
        <v>37</v>
      </c>
      <c r="F74" s="41"/>
      <c r="G74" s="44">
        <f t="shared" ref="G74:G79" si="9">G75</f>
        <v>9297</v>
      </c>
      <c r="H74" s="44"/>
      <c r="I74" s="44"/>
      <c r="J74" s="31"/>
    </row>
    <row r="75" spans="1:10" ht="13.5" x14ac:dyDescent="0.25">
      <c r="A75" s="106" t="s">
        <v>8</v>
      </c>
      <c r="B75" s="72"/>
      <c r="C75" s="41"/>
      <c r="D75" s="77" t="s">
        <v>45</v>
      </c>
      <c r="E75" s="77" t="s">
        <v>42</v>
      </c>
      <c r="F75" s="41"/>
      <c r="G75" s="44">
        <f t="shared" si="9"/>
        <v>9297</v>
      </c>
      <c r="H75" s="44"/>
      <c r="I75" s="44"/>
      <c r="J75" s="31"/>
    </row>
    <row r="76" spans="1:10" ht="51" x14ac:dyDescent="0.2">
      <c r="A76" s="86" t="s">
        <v>287</v>
      </c>
      <c r="B76" s="72"/>
      <c r="C76" s="60" t="s">
        <v>289</v>
      </c>
      <c r="D76" s="124" t="s">
        <v>45</v>
      </c>
      <c r="E76" s="45" t="s">
        <v>42</v>
      </c>
      <c r="F76" s="41"/>
      <c r="G76" s="44">
        <f t="shared" si="9"/>
        <v>9297</v>
      </c>
      <c r="H76" s="44"/>
      <c r="I76" s="44"/>
      <c r="J76" s="31"/>
    </row>
    <row r="77" spans="1:10" ht="51" x14ac:dyDescent="0.2">
      <c r="A77" s="86" t="s">
        <v>287</v>
      </c>
      <c r="B77" s="72"/>
      <c r="C77" s="60" t="s">
        <v>290</v>
      </c>
      <c r="D77" s="124" t="s">
        <v>45</v>
      </c>
      <c r="E77" s="45" t="s">
        <v>42</v>
      </c>
      <c r="F77" s="41"/>
      <c r="G77" s="44">
        <f t="shared" si="9"/>
        <v>9297</v>
      </c>
      <c r="H77" s="44"/>
      <c r="I77" s="44"/>
      <c r="J77" s="31"/>
    </row>
    <row r="78" spans="1:10" ht="63.75" x14ac:dyDescent="0.2">
      <c r="A78" s="86" t="s">
        <v>288</v>
      </c>
      <c r="B78" s="72"/>
      <c r="C78" s="60" t="s">
        <v>291</v>
      </c>
      <c r="D78" s="124" t="s">
        <v>45</v>
      </c>
      <c r="E78" s="45" t="s">
        <v>42</v>
      </c>
      <c r="F78" s="41"/>
      <c r="G78" s="44">
        <f t="shared" si="9"/>
        <v>9297</v>
      </c>
      <c r="H78" s="44"/>
      <c r="I78" s="44"/>
      <c r="J78" s="31"/>
    </row>
    <row r="79" spans="1:10" ht="63.75" x14ac:dyDescent="0.2">
      <c r="A79" s="86" t="s">
        <v>288</v>
      </c>
      <c r="B79" s="72"/>
      <c r="C79" s="60" t="s">
        <v>292</v>
      </c>
      <c r="D79" s="124" t="s">
        <v>45</v>
      </c>
      <c r="E79" s="45" t="s">
        <v>42</v>
      </c>
      <c r="F79" s="41"/>
      <c r="G79" s="44">
        <f t="shared" si="9"/>
        <v>9297</v>
      </c>
      <c r="H79" s="44"/>
      <c r="I79" s="44"/>
      <c r="J79" s="31"/>
    </row>
    <row r="80" spans="1:10" ht="25.5" x14ac:dyDescent="0.2">
      <c r="A80" s="86" t="s">
        <v>80</v>
      </c>
      <c r="B80" s="72"/>
      <c r="C80" s="60" t="s">
        <v>292</v>
      </c>
      <c r="D80" s="124" t="s">
        <v>45</v>
      </c>
      <c r="E80" s="45" t="s">
        <v>42</v>
      </c>
      <c r="F80" s="46" t="s">
        <v>81</v>
      </c>
      <c r="G80" s="44">
        <v>9297</v>
      </c>
      <c r="H80" s="44"/>
      <c r="I80" s="44"/>
      <c r="J80" s="31"/>
    </row>
    <row r="81" spans="1:10" ht="42.75" x14ac:dyDescent="0.2">
      <c r="A81" s="119" t="s">
        <v>111</v>
      </c>
      <c r="B81" s="54"/>
      <c r="C81" s="97" t="s">
        <v>143</v>
      </c>
      <c r="D81" s="59"/>
      <c r="E81" s="59"/>
      <c r="F81" s="59"/>
      <c r="G81" s="75">
        <f>G82</f>
        <v>3365.5</v>
      </c>
      <c r="H81" s="75">
        <f>H82</f>
        <v>3186.3</v>
      </c>
      <c r="I81" s="75">
        <f>I82</f>
        <v>3186.3</v>
      </c>
      <c r="J81" s="31"/>
    </row>
    <row r="82" spans="1:10" ht="15.75" x14ac:dyDescent="0.25">
      <c r="A82" s="7" t="s">
        <v>68</v>
      </c>
      <c r="B82" s="8"/>
      <c r="C82" s="59"/>
      <c r="D82" s="8" t="s">
        <v>39</v>
      </c>
      <c r="E82" s="8" t="s">
        <v>43</v>
      </c>
      <c r="F82" s="46"/>
      <c r="G82" s="75">
        <f>G83+G87+G91</f>
        <v>3365.5</v>
      </c>
      <c r="H82" s="75">
        <f>H83+H87+H91</f>
        <v>3186.3</v>
      </c>
      <c r="I82" s="75">
        <f>I83+I87+I91</f>
        <v>3186.3</v>
      </c>
      <c r="J82" s="31"/>
    </row>
    <row r="83" spans="1:10" ht="27" x14ac:dyDescent="0.2">
      <c r="A83" s="123" t="s">
        <v>223</v>
      </c>
      <c r="B83" s="54"/>
      <c r="C83" s="59" t="s">
        <v>144</v>
      </c>
      <c r="D83" s="59" t="s">
        <v>39</v>
      </c>
      <c r="E83" s="59" t="s">
        <v>43</v>
      </c>
      <c r="F83" s="59"/>
      <c r="G83" s="64">
        <f t="shared" ref="G83:I85" si="10">G84</f>
        <v>1055</v>
      </c>
      <c r="H83" s="64">
        <f t="shared" si="10"/>
        <v>620</v>
      </c>
      <c r="I83" s="64">
        <f t="shared" si="10"/>
        <v>620</v>
      </c>
      <c r="J83" s="31"/>
    </row>
    <row r="84" spans="1:10" x14ac:dyDescent="0.2">
      <c r="A84" s="89" t="s">
        <v>224</v>
      </c>
      <c r="B84" s="54"/>
      <c r="C84" s="59" t="s">
        <v>145</v>
      </c>
      <c r="D84" s="59" t="s">
        <v>39</v>
      </c>
      <c r="E84" s="59" t="s">
        <v>43</v>
      </c>
      <c r="F84" s="59"/>
      <c r="G84" s="64">
        <f t="shared" si="10"/>
        <v>1055</v>
      </c>
      <c r="H84" s="64">
        <f t="shared" si="10"/>
        <v>620</v>
      </c>
      <c r="I84" s="64">
        <f t="shared" si="10"/>
        <v>620</v>
      </c>
      <c r="J84" s="31"/>
    </row>
    <row r="85" spans="1:10" ht="38.25" x14ac:dyDescent="0.2">
      <c r="A85" s="89" t="s">
        <v>174</v>
      </c>
      <c r="B85" s="54"/>
      <c r="C85" s="59" t="s">
        <v>146</v>
      </c>
      <c r="D85" s="59" t="s">
        <v>39</v>
      </c>
      <c r="E85" s="59" t="s">
        <v>43</v>
      </c>
      <c r="F85" s="59"/>
      <c r="G85" s="64">
        <f t="shared" si="10"/>
        <v>1055</v>
      </c>
      <c r="H85" s="64">
        <f t="shared" si="10"/>
        <v>620</v>
      </c>
      <c r="I85" s="64">
        <f t="shared" si="10"/>
        <v>620</v>
      </c>
      <c r="J85" s="31"/>
    </row>
    <row r="86" spans="1:10" ht="25.5" x14ac:dyDescent="0.2">
      <c r="A86" s="86" t="s">
        <v>80</v>
      </c>
      <c r="B86" s="60"/>
      <c r="C86" s="59" t="s">
        <v>146</v>
      </c>
      <c r="D86" s="59" t="s">
        <v>39</v>
      </c>
      <c r="E86" s="59" t="s">
        <v>43</v>
      </c>
      <c r="F86" s="46" t="s">
        <v>81</v>
      </c>
      <c r="G86" s="64">
        <f>'6'!G104</f>
        <v>1055</v>
      </c>
      <c r="H86" s="64">
        <f>'6'!H104</f>
        <v>620</v>
      </c>
      <c r="I86" s="64">
        <f>'6'!I104</f>
        <v>620</v>
      </c>
      <c r="J86" s="31"/>
    </row>
    <row r="87" spans="1:10" ht="27" x14ac:dyDescent="0.2">
      <c r="A87" s="123" t="s">
        <v>225</v>
      </c>
      <c r="B87" s="60"/>
      <c r="C87" s="59" t="s">
        <v>147</v>
      </c>
      <c r="D87" s="59" t="s">
        <v>39</v>
      </c>
      <c r="E87" s="59" t="s">
        <v>43</v>
      </c>
      <c r="F87" s="46"/>
      <c r="G87" s="64">
        <f t="shared" ref="G87:I89" si="11">G88</f>
        <v>1078.0999999999999</v>
      </c>
      <c r="H87" s="64">
        <f t="shared" si="11"/>
        <v>1588</v>
      </c>
      <c r="I87" s="64">
        <f t="shared" si="11"/>
        <v>1588</v>
      </c>
      <c r="J87" s="31"/>
    </row>
    <row r="88" spans="1:10" ht="51" x14ac:dyDescent="0.2">
      <c r="A88" s="89" t="s">
        <v>226</v>
      </c>
      <c r="B88" s="60"/>
      <c r="C88" s="59" t="s">
        <v>148</v>
      </c>
      <c r="D88" s="59" t="s">
        <v>39</v>
      </c>
      <c r="E88" s="59" t="s">
        <v>43</v>
      </c>
      <c r="F88" s="46"/>
      <c r="G88" s="64">
        <f t="shared" si="11"/>
        <v>1078.0999999999999</v>
      </c>
      <c r="H88" s="64">
        <f t="shared" si="11"/>
        <v>1588</v>
      </c>
      <c r="I88" s="64">
        <f t="shared" si="11"/>
        <v>1588</v>
      </c>
      <c r="J88" s="31"/>
    </row>
    <row r="89" spans="1:10" ht="63.75" x14ac:dyDescent="0.2">
      <c r="A89" s="89" t="s">
        <v>227</v>
      </c>
      <c r="B89" s="54"/>
      <c r="C89" s="59" t="s">
        <v>149</v>
      </c>
      <c r="D89" s="59" t="s">
        <v>39</v>
      </c>
      <c r="E89" s="59" t="s">
        <v>43</v>
      </c>
      <c r="F89" s="59"/>
      <c r="G89" s="64">
        <f t="shared" si="11"/>
        <v>1078.0999999999999</v>
      </c>
      <c r="H89" s="64">
        <f t="shared" si="11"/>
        <v>1588</v>
      </c>
      <c r="I89" s="64">
        <f t="shared" si="11"/>
        <v>1588</v>
      </c>
      <c r="J89" s="31"/>
    </row>
    <row r="90" spans="1:10" ht="25.5" x14ac:dyDescent="0.2">
      <c r="A90" s="86" t="s">
        <v>80</v>
      </c>
      <c r="B90" s="60"/>
      <c r="C90" s="59" t="s">
        <v>149</v>
      </c>
      <c r="D90" s="59" t="s">
        <v>39</v>
      </c>
      <c r="E90" s="59" t="s">
        <v>43</v>
      </c>
      <c r="F90" s="46" t="s">
        <v>81</v>
      </c>
      <c r="G90" s="64">
        <f>'6'!G108</f>
        <v>1078.0999999999999</v>
      </c>
      <c r="H90" s="64">
        <f>'6'!H108</f>
        <v>1588</v>
      </c>
      <c r="I90" s="64">
        <f>'6'!I108</f>
        <v>1588</v>
      </c>
      <c r="J90" s="31"/>
    </row>
    <row r="91" spans="1:10" ht="25.5" x14ac:dyDescent="0.2">
      <c r="A91" s="69" t="s">
        <v>202</v>
      </c>
      <c r="B91" s="60"/>
      <c r="C91" s="59" t="s">
        <v>199</v>
      </c>
      <c r="D91" s="59" t="s">
        <v>39</v>
      </c>
      <c r="E91" s="59" t="s">
        <v>43</v>
      </c>
      <c r="F91" s="46"/>
      <c r="G91" s="64">
        <f>G92</f>
        <v>1232.3999999999999</v>
      </c>
      <c r="H91" s="64">
        <f>H92</f>
        <v>978.3</v>
      </c>
      <c r="I91" s="64">
        <f>I92</f>
        <v>978.3</v>
      </c>
      <c r="J91" s="31"/>
    </row>
    <row r="92" spans="1:10" ht="25.5" x14ac:dyDescent="0.2">
      <c r="A92" s="69" t="s">
        <v>203</v>
      </c>
      <c r="B92" s="60"/>
      <c r="C92" s="59" t="s">
        <v>200</v>
      </c>
      <c r="D92" s="59" t="s">
        <v>39</v>
      </c>
      <c r="E92" s="59" t="s">
        <v>43</v>
      </c>
      <c r="F92" s="46"/>
      <c r="G92" s="64">
        <f>G93+G95</f>
        <v>1232.3999999999999</v>
      </c>
      <c r="H92" s="64">
        <f>H93+H95</f>
        <v>978.3</v>
      </c>
      <c r="I92" s="64">
        <f>I93+I95</f>
        <v>978.3</v>
      </c>
      <c r="J92" s="31"/>
    </row>
    <row r="93" spans="1:10" ht="25.5" hidden="1" x14ac:dyDescent="0.2">
      <c r="A93" s="69" t="s">
        <v>204</v>
      </c>
      <c r="B93" s="60"/>
      <c r="C93" s="59" t="s">
        <v>201</v>
      </c>
      <c r="D93" s="59" t="s">
        <v>39</v>
      </c>
      <c r="E93" s="59" t="s">
        <v>43</v>
      </c>
      <c r="F93" s="46"/>
      <c r="G93" s="64">
        <f>G94</f>
        <v>0</v>
      </c>
      <c r="H93" s="64">
        <f>H94</f>
        <v>0</v>
      </c>
      <c r="I93" s="64">
        <f>I94</f>
        <v>0</v>
      </c>
      <c r="J93" s="31"/>
    </row>
    <row r="94" spans="1:10" ht="25.5" hidden="1" x14ac:dyDescent="0.2">
      <c r="A94" s="40" t="s">
        <v>80</v>
      </c>
      <c r="B94" s="60"/>
      <c r="C94" s="59" t="s">
        <v>201</v>
      </c>
      <c r="D94" s="59" t="s">
        <v>39</v>
      </c>
      <c r="E94" s="59" t="s">
        <v>43</v>
      </c>
      <c r="F94" s="46"/>
      <c r="G94" s="64"/>
      <c r="H94" s="64"/>
      <c r="I94" s="64"/>
      <c r="J94" s="31"/>
    </row>
    <row r="95" spans="1:10" ht="38.25" x14ac:dyDescent="0.2">
      <c r="A95" s="40" t="s">
        <v>212</v>
      </c>
      <c r="B95" s="60"/>
      <c r="C95" s="59" t="s">
        <v>211</v>
      </c>
      <c r="D95" s="59" t="s">
        <v>39</v>
      </c>
      <c r="E95" s="59" t="s">
        <v>43</v>
      </c>
      <c r="F95" s="46"/>
      <c r="G95" s="64">
        <f>G96</f>
        <v>1232.3999999999999</v>
      </c>
      <c r="H95" s="64">
        <f>H96</f>
        <v>978.3</v>
      </c>
      <c r="I95" s="64">
        <f>I96</f>
        <v>978.3</v>
      </c>
      <c r="J95" s="31"/>
    </row>
    <row r="96" spans="1:10" ht="25.5" x14ac:dyDescent="0.2">
      <c r="A96" s="40" t="s">
        <v>80</v>
      </c>
      <c r="B96" s="60"/>
      <c r="C96" s="59" t="s">
        <v>211</v>
      </c>
      <c r="D96" s="59" t="s">
        <v>39</v>
      </c>
      <c r="E96" s="59" t="s">
        <v>43</v>
      </c>
      <c r="F96" s="46" t="s">
        <v>81</v>
      </c>
      <c r="G96" s="64">
        <f>'6'!G118</f>
        <v>1232.3999999999999</v>
      </c>
      <c r="H96" s="64">
        <v>978.3</v>
      </c>
      <c r="I96" s="64">
        <v>978.3</v>
      </c>
      <c r="J96" s="31"/>
    </row>
    <row r="97" spans="1:12" x14ac:dyDescent="0.2">
      <c r="A97" s="86"/>
      <c r="B97" s="60"/>
      <c r="C97" s="59"/>
      <c r="D97" s="59"/>
      <c r="E97" s="59"/>
      <c r="F97" s="46"/>
      <c r="G97" s="64"/>
      <c r="H97" s="64"/>
      <c r="I97" s="64"/>
      <c r="J97" s="31"/>
    </row>
    <row r="98" spans="1:12" x14ac:dyDescent="0.2">
      <c r="A98" s="86"/>
      <c r="B98" s="60"/>
      <c r="C98" s="59"/>
      <c r="D98" s="59"/>
      <c r="E98" s="59"/>
      <c r="F98" s="46"/>
      <c r="G98" s="64"/>
      <c r="H98" s="64"/>
      <c r="I98" s="64"/>
      <c r="J98" s="31"/>
    </row>
    <row r="99" spans="1:12" s="94" customFormat="1" ht="38.25" x14ac:dyDescent="0.2">
      <c r="A99" s="93" t="s">
        <v>244</v>
      </c>
      <c r="B99" s="96"/>
      <c r="C99" s="97" t="s">
        <v>240</v>
      </c>
      <c r="D99" s="97" t="s">
        <v>39</v>
      </c>
      <c r="E99" s="97" t="s">
        <v>43</v>
      </c>
      <c r="F99" s="70"/>
      <c r="G99" s="98">
        <f>G100</f>
        <v>0</v>
      </c>
      <c r="H99" s="98"/>
      <c r="I99" s="98"/>
      <c r="J99" s="95"/>
    </row>
    <row r="100" spans="1:12" x14ac:dyDescent="0.2">
      <c r="A100" s="99"/>
      <c r="B100" s="60"/>
      <c r="C100" s="59" t="s">
        <v>240</v>
      </c>
      <c r="D100" s="59" t="s">
        <v>39</v>
      </c>
      <c r="E100" s="59" t="s">
        <v>43</v>
      </c>
      <c r="F100" s="45"/>
      <c r="G100" s="64">
        <f>G101</f>
        <v>0</v>
      </c>
      <c r="H100" s="64"/>
      <c r="I100" s="64"/>
      <c r="J100" s="31"/>
    </row>
    <row r="101" spans="1:12" ht="38.25" x14ac:dyDescent="0.2">
      <c r="A101" s="40" t="s">
        <v>244</v>
      </c>
      <c r="B101" s="54"/>
      <c r="C101" s="59" t="s">
        <v>240</v>
      </c>
      <c r="D101" s="59" t="s">
        <v>39</v>
      </c>
      <c r="E101" s="59" t="s">
        <v>43</v>
      </c>
      <c r="F101" s="59"/>
      <c r="G101" s="64">
        <f>G102</f>
        <v>0</v>
      </c>
      <c r="H101" s="64"/>
      <c r="I101" s="64"/>
      <c r="J101" s="31"/>
    </row>
    <row r="102" spans="1:12" ht="24" x14ac:dyDescent="0.2">
      <c r="A102" s="92" t="s">
        <v>203</v>
      </c>
      <c r="B102" s="54"/>
      <c r="C102" s="59" t="s">
        <v>241</v>
      </c>
      <c r="D102" s="59" t="s">
        <v>39</v>
      </c>
      <c r="E102" s="59" t="s">
        <v>43</v>
      </c>
      <c r="F102" s="59"/>
      <c r="G102" s="64">
        <f>G103</f>
        <v>0</v>
      </c>
      <c r="H102" s="64"/>
      <c r="I102" s="64"/>
      <c r="J102" s="31"/>
    </row>
    <row r="103" spans="1:12" ht="51" x14ac:dyDescent="0.2">
      <c r="A103" s="89" t="s">
        <v>242</v>
      </c>
      <c r="B103" s="54"/>
      <c r="C103" s="59" t="s">
        <v>243</v>
      </c>
      <c r="D103" s="59" t="s">
        <v>39</v>
      </c>
      <c r="E103" s="59" t="s">
        <v>43</v>
      </c>
      <c r="F103" s="59"/>
      <c r="G103" s="64">
        <f>G104</f>
        <v>0</v>
      </c>
      <c r="H103" s="64"/>
      <c r="I103" s="64"/>
      <c r="J103" s="31"/>
    </row>
    <row r="104" spans="1:12" ht="25.5" x14ac:dyDescent="0.2">
      <c r="A104" s="86" t="s">
        <v>80</v>
      </c>
      <c r="B104" s="60"/>
      <c r="C104" s="59" t="s">
        <v>243</v>
      </c>
      <c r="D104" s="59" t="s">
        <v>39</v>
      </c>
      <c r="E104" s="59" t="s">
        <v>43</v>
      </c>
      <c r="F104" s="46" t="s">
        <v>81</v>
      </c>
      <c r="G104" s="64"/>
      <c r="H104" s="64"/>
      <c r="I104" s="64"/>
      <c r="J104" s="31"/>
    </row>
    <row r="105" spans="1:12" ht="57.75" customHeight="1" x14ac:dyDescent="0.2">
      <c r="A105" s="84" t="s">
        <v>253</v>
      </c>
      <c r="B105" s="32"/>
      <c r="C105" s="70" t="s">
        <v>178</v>
      </c>
      <c r="D105" s="70"/>
      <c r="E105" s="70"/>
      <c r="F105" s="70"/>
      <c r="G105" s="71">
        <f>G106+G114+G124</f>
        <v>3857.0999999999995</v>
      </c>
      <c r="H105" s="71">
        <f>H106+H114+H124</f>
        <v>3182</v>
      </c>
      <c r="I105" s="71">
        <f>I106+I114+I124</f>
        <v>3384.4</v>
      </c>
      <c r="J105" s="31"/>
      <c r="K105" s="31"/>
      <c r="L105" s="31"/>
    </row>
    <row r="106" spans="1:12" ht="13.5" x14ac:dyDescent="0.25">
      <c r="A106" s="106" t="s">
        <v>21</v>
      </c>
      <c r="B106" s="72"/>
      <c r="C106" s="45"/>
      <c r="D106" s="46" t="s">
        <v>45</v>
      </c>
      <c r="E106" s="46" t="s">
        <v>36</v>
      </c>
      <c r="F106" s="41"/>
      <c r="G106" s="44">
        <f>G107</f>
        <v>177.2</v>
      </c>
      <c r="H106" s="44">
        <f>H107</f>
        <v>187.2</v>
      </c>
      <c r="I106" s="44">
        <f>I107</f>
        <v>187.2</v>
      </c>
      <c r="J106" s="103"/>
      <c r="K106" s="103"/>
      <c r="L106" s="103"/>
    </row>
    <row r="107" spans="1:12" ht="25.5" x14ac:dyDescent="0.2">
      <c r="A107" s="86" t="s">
        <v>238</v>
      </c>
      <c r="B107" s="72"/>
      <c r="C107" s="45" t="s">
        <v>180</v>
      </c>
      <c r="D107" s="46" t="s">
        <v>45</v>
      </c>
      <c r="E107" s="46" t="s">
        <v>36</v>
      </c>
      <c r="F107" s="41"/>
      <c r="G107" s="44">
        <f>G108+G110+G113</f>
        <v>177.2</v>
      </c>
      <c r="H107" s="44">
        <f>H108+H110+H113</f>
        <v>187.2</v>
      </c>
      <c r="I107" s="44">
        <f>I108+I110+I113</f>
        <v>187.2</v>
      </c>
      <c r="J107" s="103"/>
      <c r="K107" s="103"/>
      <c r="L107" s="103"/>
    </row>
    <row r="108" spans="1:12" x14ac:dyDescent="0.2">
      <c r="A108" s="86" t="s">
        <v>110</v>
      </c>
      <c r="B108" s="72"/>
      <c r="C108" s="45" t="s">
        <v>181</v>
      </c>
      <c r="D108" s="46" t="s">
        <v>45</v>
      </c>
      <c r="E108" s="46" t="s">
        <v>36</v>
      </c>
      <c r="F108" s="41"/>
      <c r="G108" s="44">
        <f>G109</f>
        <v>177.2</v>
      </c>
      <c r="H108" s="44">
        <f>H109</f>
        <v>177.2</v>
      </c>
      <c r="I108" s="44">
        <f>I109</f>
        <v>177.2</v>
      </c>
      <c r="J108" s="103"/>
      <c r="K108" s="103"/>
      <c r="L108" s="103"/>
    </row>
    <row r="109" spans="1:12" ht="25.5" x14ac:dyDescent="0.2">
      <c r="A109" s="86" t="s">
        <v>80</v>
      </c>
      <c r="B109" s="72"/>
      <c r="C109" s="45" t="s">
        <v>181</v>
      </c>
      <c r="D109" s="46" t="s">
        <v>45</v>
      </c>
      <c r="E109" s="46" t="s">
        <v>36</v>
      </c>
      <c r="F109" s="46" t="s">
        <v>81</v>
      </c>
      <c r="G109" s="44">
        <f>'6'!G138</f>
        <v>177.2</v>
      </c>
      <c r="H109" s="44">
        <f>'6'!H138</f>
        <v>177.2</v>
      </c>
      <c r="I109" s="44">
        <f>'6'!I138</f>
        <v>177.2</v>
      </c>
      <c r="J109" s="31"/>
    </row>
    <row r="110" spans="1:12" x14ac:dyDescent="0.2">
      <c r="A110" s="86" t="s">
        <v>232</v>
      </c>
      <c r="B110" s="72"/>
      <c r="C110" s="45" t="s">
        <v>233</v>
      </c>
      <c r="D110" s="46" t="s">
        <v>45</v>
      </c>
      <c r="E110" s="46" t="s">
        <v>36</v>
      </c>
      <c r="F110" s="46"/>
      <c r="G110" s="44">
        <f>G111</f>
        <v>0</v>
      </c>
      <c r="H110" s="44">
        <f>H111</f>
        <v>0</v>
      </c>
      <c r="I110" s="44">
        <f>I111</f>
        <v>0</v>
      </c>
      <c r="J110" s="31"/>
    </row>
    <row r="111" spans="1:12" ht="25.5" x14ac:dyDescent="0.2">
      <c r="A111" s="86" t="s">
        <v>80</v>
      </c>
      <c r="B111" s="72"/>
      <c r="C111" s="45" t="s">
        <v>233</v>
      </c>
      <c r="D111" s="46" t="s">
        <v>45</v>
      </c>
      <c r="E111" s="46" t="s">
        <v>36</v>
      </c>
      <c r="F111" s="46" t="s">
        <v>81</v>
      </c>
      <c r="G111" s="44">
        <f>'6'!G140</f>
        <v>0</v>
      </c>
      <c r="H111" s="44">
        <f>'6'!H140</f>
        <v>0</v>
      </c>
      <c r="I111" s="44">
        <f>'6'!I140</f>
        <v>0</v>
      </c>
      <c r="J111" s="31"/>
    </row>
    <row r="112" spans="1:12" x14ac:dyDescent="0.2">
      <c r="A112" s="88" t="s">
        <v>175</v>
      </c>
      <c r="B112" s="72"/>
      <c r="C112" s="76" t="s">
        <v>263</v>
      </c>
      <c r="D112" s="46" t="s">
        <v>45</v>
      </c>
      <c r="E112" s="46" t="s">
        <v>36</v>
      </c>
      <c r="F112" s="46"/>
      <c r="G112" s="44">
        <f>G113</f>
        <v>0</v>
      </c>
      <c r="H112" s="44">
        <f>H113</f>
        <v>10</v>
      </c>
      <c r="I112" s="44">
        <f>I113</f>
        <v>10</v>
      </c>
      <c r="J112" s="31"/>
    </row>
    <row r="113" spans="1:12" ht="25.5" x14ac:dyDescent="0.2">
      <c r="A113" s="86" t="s">
        <v>80</v>
      </c>
      <c r="B113" s="72"/>
      <c r="C113" s="76" t="s">
        <v>263</v>
      </c>
      <c r="D113" s="46" t="s">
        <v>45</v>
      </c>
      <c r="E113" s="46" t="s">
        <v>36</v>
      </c>
      <c r="F113" s="46" t="s">
        <v>81</v>
      </c>
      <c r="G113" s="44">
        <f>'6'!G142</f>
        <v>0</v>
      </c>
      <c r="H113" s="44">
        <f>'6'!H142</f>
        <v>10</v>
      </c>
      <c r="I113" s="44">
        <f>'6'!I142</f>
        <v>10</v>
      </c>
      <c r="J113" s="31"/>
    </row>
    <row r="114" spans="1:12" ht="13.5" x14ac:dyDescent="0.25">
      <c r="A114" s="106" t="s">
        <v>8</v>
      </c>
      <c r="B114" s="72"/>
      <c r="C114" s="41"/>
      <c r="D114" s="77" t="s">
        <v>45</v>
      </c>
      <c r="E114" s="77" t="s">
        <v>42</v>
      </c>
      <c r="F114" s="41"/>
      <c r="G114" s="44">
        <f t="shared" ref="G114:I115" si="12">G115</f>
        <v>428.5</v>
      </c>
      <c r="H114" s="44">
        <f t="shared" si="12"/>
        <v>0</v>
      </c>
      <c r="I114" s="44">
        <f t="shared" si="12"/>
        <v>0</v>
      </c>
      <c r="J114" s="31"/>
    </row>
    <row r="115" spans="1:12" ht="51" x14ac:dyDescent="0.2">
      <c r="A115" s="86" t="s">
        <v>253</v>
      </c>
      <c r="B115" s="72"/>
      <c r="C115" s="60" t="s">
        <v>178</v>
      </c>
      <c r="D115" s="41" t="s">
        <v>45</v>
      </c>
      <c r="E115" s="41" t="s">
        <v>42</v>
      </c>
      <c r="F115" s="41"/>
      <c r="G115" s="44">
        <f t="shared" si="12"/>
        <v>428.5</v>
      </c>
      <c r="H115" s="44">
        <f t="shared" si="12"/>
        <v>0</v>
      </c>
      <c r="I115" s="44">
        <f t="shared" si="12"/>
        <v>0</v>
      </c>
      <c r="J115" s="31"/>
    </row>
    <row r="116" spans="1:12" ht="51" x14ac:dyDescent="0.2">
      <c r="A116" s="86" t="s">
        <v>253</v>
      </c>
      <c r="B116" s="72"/>
      <c r="C116" s="60" t="s">
        <v>179</v>
      </c>
      <c r="D116" s="41" t="s">
        <v>45</v>
      </c>
      <c r="E116" s="41" t="s">
        <v>42</v>
      </c>
      <c r="F116" s="41"/>
      <c r="G116" s="44">
        <f>G117+G121</f>
        <v>428.5</v>
      </c>
      <c r="H116" s="44">
        <f>H117+H121</f>
        <v>0</v>
      </c>
      <c r="I116" s="44">
        <f>I117+I121</f>
        <v>0</v>
      </c>
      <c r="J116" s="31"/>
    </row>
    <row r="117" spans="1:12" ht="25.5" x14ac:dyDescent="0.2">
      <c r="A117" s="86" t="s">
        <v>229</v>
      </c>
      <c r="B117" s="47"/>
      <c r="C117" s="60" t="s">
        <v>182</v>
      </c>
      <c r="D117" s="41" t="s">
        <v>45</v>
      </c>
      <c r="E117" s="41" t="s">
        <v>42</v>
      </c>
      <c r="F117" s="41"/>
      <c r="G117" s="44">
        <f t="shared" ref="G117:I118" si="13">G118</f>
        <v>390</v>
      </c>
      <c r="H117" s="44">
        <f t="shared" si="13"/>
        <v>0</v>
      </c>
      <c r="I117" s="44">
        <f t="shared" si="13"/>
        <v>0</v>
      </c>
      <c r="J117" s="31"/>
    </row>
    <row r="118" spans="1:12" x14ac:dyDescent="0.2">
      <c r="A118" s="86" t="s">
        <v>176</v>
      </c>
      <c r="B118" s="47"/>
      <c r="C118" s="60" t="s">
        <v>183</v>
      </c>
      <c r="D118" s="41" t="s">
        <v>45</v>
      </c>
      <c r="E118" s="41" t="s">
        <v>42</v>
      </c>
      <c r="F118" s="46"/>
      <c r="G118" s="44">
        <f>G119+G120</f>
        <v>390</v>
      </c>
      <c r="H118" s="44">
        <f t="shared" si="13"/>
        <v>0</v>
      </c>
      <c r="I118" s="44">
        <f t="shared" si="13"/>
        <v>0</v>
      </c>
      <c r="J118" s="31"/>
    </row>
    <row r="119" spans="1:12" ht="25.5" x14ac:dyDescent="0.2">
      <c r="A119" s="86" t="s">
        <v>80</v>
      </c>
      <c r="B119" s="72"/>
      <c r="C119" s="60" t="s">
        <v>183</v>
      </c>
      <c r="D119" s="41" t="s">
        <v>45</v>
      </c>
      <c r="E119" s="41" t="s">
        <v>42</v>
      </c>
      <c r="F119" s="41" t="s">
        <v>81</v>
      </c>
      <c r="G119" s="44">
        <f>'6'!G160</f>
        <v>383.7</v>
      </c>
      <c r="H119" s="44">
        <f>'6'!H159</f>
        <v>0</v>
      </c>
      <c r="I119" s="44">
        <f>'6'!I159</f>
        <v>0</v>
      </c>
      <c r="J119" s="31"/>
    </row>
    <row r="120" spans="1:12" x14ac:dyDescent="0.2">
      <c r="A120" s="89" t="s">
        <v>79</v>
      </c>
      <c r="B120" s="72"/>
      <c r="C120" s="60" t="s">
        <v>183</v>
      </c>
      <c r="D120" s="41" t="s">
        <v>45</v>
      </c>
      <c r="E120" s="41" t="s">
        <v>42</v>
      </c>
      <c r="F120" s="45" t="s">
        <v>210</v>
      </c>
      <c r="G120" s="44">
        <f>'6'!G161</f>
        <v>6.3</v>
      </c>
      <c r="H120" s="44"/>
      <c r="I120" s="44"/>
      <c r="J120" s="31"/>
    </row>
    <row r="121" spans="1:12" x14ac:dyDescent="0.2">
      <c r="A121" s="86" t="s">
        <v>154</v>
      </c>
      <c r="B121" s="72"/>
      <c r="C121" s="60" t="s">
        <v>184</v>
      </c>
      <c r="D121" s="41" t="s">
        <v>45</v>
      </c>
      <c r="E121" s="41" t="s">
        <v>42</v>
      </c>
      <c r="F121" s="41"/>
      <c r="G121" s="44">
        <f t="shared" ref="G121:I122" si="14">G122</f>
        <v>38.5</v>
      </c>
      <c r="H121" s="44">
        <f t="shared" si="14"/>
        <v>0</v>
      </c>
      <c r="I121" s="44">
        <f t="shared" si="14"/>
        <v>0</v>
      </c>
      <c r="J121" s="31"/>
    </row>
    <row r="122" spans="1:12" x14ac:dyDescent="0.2">
      <c r="A122" s="86" t="s">
        <v>177</v>
      </c>
      <c r="B122" s="72"/>
      <c r="C122" s="60" t="s">
        <v>185</v>
      </c>
      <c r="D122" s="41" t="s">
        <v>45</v>
      </c>
      <c r="E122" s="41" t="s">
        <v>42</v>
      </c>
      <c r="F122" s="41"/>
      <c r="G122" s="44">
        <f t="shared" si="14"/>
        <v>38.5</v>
      </c>
      <c r="H122" s="44">
        <f t="shared" si="14"/>
        <v>0</v>
      </c>
      <c r="I122" s="44">
        <f t="shared" si="14"/>
        <v>0</v>
      </c>
      <c r="J122" s="31"/>
    </row>
    <row r="123" spans="1:12" ht="25.5" x14ac:dyDescent="0.2">
      <c r="A123" s="86" t="s">
        <v>80</v>
      </c>
      <c r="B123" s="72"/>
      <c r="C123" s="60" t="s">
        <v>185</v>
      </c>
      <c r="D123" s="41" t="s">
        <v>45</v>
      </c>
      <c r="E123" s="41" t="s">
        <v>42</v>
      </c>
      <c r="F123" s="41" t="s">
        <v>81</v>
      </c>
      <c r="G123" s="44">
        <f>'6'!G164</f>
        <v>38.5</v>
      </c>
      <c r="H123" s="44">
        <f>'6'!H164</f>
        <v>0</v>
      </c>
      <c r="I123" s="44">
        <f>'6'!I164</f>
        <v>0</v>
      </c>
      <c r="J123" s="31"/>
    </row>
    <row r="124" spans="1:12" ht="13.5" x14ac:dyDescent="0.25">
      <c r="A124" s="106" t="s">
        <v>22</v>
      </c>
      <c r="B124" s="72"/>
      <c r="C124" s="46"/>
      <c r="D124" s="77" t="s">
        <v>45</v>
      </c>
      <c r="E124" s="77" t="s">
        <v>38</v>
      </c>
      <c r="F124" s="46"/>
      <c r="G124" s="44">
        <f t="shared" ref="G124:I125" si="15">G125</f>
        <v>3251.3999999999996</v>
      </c>
      <c r="H124" s="44">
        <f t="shared" si="15"/>
        <v>2994.8</v>
      </c>
      <c r="I124" s="44">
        <f t="shared" si="15"/>
        <v>3197.2000000000003</v>
      </c>
      <c r="J124" s="31"/>
      <c r="K124" s="31"/>
      <c r="L124" s="31"/>
    </row>
    <row r="125" spans="1:12" ht="51" x14ac:dyDescent="0.2">
      <c r="A125" s="86" t="s">
        <v>253</v>
      </c>
      <c r="B125" s="72"/>
      <c r="C125" s="60" t="s">
        <v>178</v>
      </c>
      <c r="D125" s="41" t="s">
        <v>45</v>
      </c>
      <c r="E125" s="46" t="s">
        <v>38</v>
      </c>
      <c r="F125" s="41"/>
      <c r="G125" s="44">
        <f t="shared" si="15"/>
        <v>3251.3999999999996</v>
      </c>
      <c r="H125" s="44">
        <f t="shared" si="15"/>
        <v>2994.8</v>
      </c>
      <c r="I125" s="44">
        <f t="shared" si="15"/>
        <v>3197.2000000000003</v>
      </c>
      <c r="J125" s="103"/>
    </row>
    <row r="126" spans="1:12" ht="51" x14ac:dyDescent="0.2">
      <c r="A126" s="86" t="s">
        <v>253</v>
      </c>
      <c r="B126" s="72"/>
      <c r="C126" s="60" t="s">
        <v>179</v>
      </c>
      <c r="D126" s="41" t="s">
        <v>45</v>
      </c>
      <c r="E126" s="46" t="s">
        <v>38</v>
      </c>
      <c r="F126" s="41"/>
      <c r="G126" s="44">
        <f>G129+G132+G134+G137+G140</f>
        <v>3251.3999999999996</v>
      </c>
      <c r="H126" s="44">
        <f>H129+H132+H134+H137+H140</f>
        <v>2994.8</v>
      </c>
      <c r="I126" s="44">
        <f>I129+I132+I134+I137+I140</f>
        <v>3197.2000000000003</v>
      </c>
      <c r="J126" s="31"/>
    </row>
    <row r="127" spans="1:12" ht="25.5" x14ac:dyDescent="0.2">
      <c r="A127" s="86" t="s">
        <v>150</v>
      </c>
      <c r="B127" s="72"/>
      <c r="C127" s="60" t="s">
        <v>186</v>
      </c>
      <c r="D127" s="46" t="s">
        <v>45</v>
      </c>
      <c r="E127" s="46" t="s">
        <v>38</v>
      </c>
      <c r="F127" s="41"/>
      <c r="G127" s="44">
        <f t="shared" ref="G127:I128" si="16">G128</f>
        <v>2692.5</v>
      </c>
      <c r="H127" s="44">
        <f t="shared" si="16"/>
        <v>2524.8000000000002</v>
      </c>
      <c r="I127" s="44">
        <f t="shared" si="16"/>
        <v>2524.8000000000002</v>
      </c>
      <c r="J127" s="31"/>
    </row>
    <row r="128" spans="1:12" x14ac:dyDescent="0.2">
      <c r="A128" s="86" t="s">
        <v>70</v>
      </c>
      <c r="B128" s="72"/>
      <c r="C128" s="54" t="s">
        <v>187</v>
      </c>
      <c r="D128" s="46" t="s">
        <v>45</v>
      </c>
      <c r="E128" s="46" t="s">
        <v>38</v>
      </c>
      <c r="F128" s="41"/>
      <c r="G128" s="44">
        <f t="shared" si="16"/>
        <v>2692.5</v>
      </c>
      <c r="H128" s="44">
        <f t="shared" si="16"/>
        <v>2524.8000000000002</v>
      </c>
      <c r="I128" s="44">
        <f t="shared" si="16"/>
        <v>2524.8000000000002</v>
      </c>
      <c r="J128" s="31"/>
    </row>
    <row r="129" spans="1:10" ht="25.5" x14ac:dyDescent="0.2">
      <c r="A129" s="86" t="s">
        <v>80</v>
      </c>
      <c r="B129" s="43"/>
      <c r="C129" s="60" t="s">
        <v>187</v>
      </c>
      <c r="D129" s="46" t="s">
        <v>45</v>
      </c>
      <c r="E129" s="46" t="s">
        <v>38</v>
      </c>
      <c r="F129" s="41" t="s">
        <v>81</v>
      </c>
      <c r="G129" s="44">
        <f>'6'!G178</f>
        <v>2692.5</v>
      </c>
      <c r="H129" s="44">
        <f>'6'!H178</f>
        <v>2524.8000000000002</v>
      </c>
      <c r="I129" s="44">
        <f>'6'!I178</f>
        <v>2524.8000000000002</v>
      </c>
      <c r="J129" s="31"/>
    </row>
    <row r="130" spans="1:10" ht="25.5" x14ac:dyDescent="0.2">
      <c r="A130" s="86" t="s">
        <v>152</v>
      </c>
      <c r="B130" s="72"/>
      <c r="C130" s="60" t="s">
        <v>188</v>
      </c>
      <c r="D130" s="46" t="s">
        <v>45</v>
      </c>
      <c r="E130" s="46" t="s">
        <v>38</v>
      </c>
      <c r="F130" s="41"/>
      <c r="G130" s="44">
        <f>G131+G133</f>
        <v>476.7</v>
      </c>
      <c r="H130" s="44">
        <f>H131+H133</f>
        <v>320</v>
      </c>
      <c r="I130" s="44">
        <f>I131+I133</f>
        <v>522.4</v>
      </c>
      <c r="J130" s="31"/>
    </row>
    <row r="131" spans="1:10" x14ac:dyDescent="0.2">
      <c r="A131" s="86" t="s">
        <v>72</v>
      </c>
      <c r="B131" s="47"/>
      <c r="C131" s="60" t="s">
        <v>189</v>
      </c>
      <c r="D131" s="46" t="s">
        <v>45</v>
      </c>
      <c r="E131" s="46" t="s">
        <v>38</v>
      </c>
      <c r="F131" s="41"/>
      <c r="G131" s="44">
        <f>G132</f>
        <v>476.7</v>
      </c>
      <c r="H131" s="44">
        <f>H132</f>
        <v>320</v>
      </c>
      <c r="I131" s="44">
        <f>I132</f>
        <v>522.4</v>
      </c>
      <c r="J131" s="31"/>
    </row>
    <row r="132" spans="1:10" ht="25.5" x14ac:dyDescent="0.2">
      <c r="A132" s="86" t="s">
        <v>80</v>
      </c>
      <c r="B132" s="43"/>
      <c r="C132" s="60" t="s">
        <v>189</v>
      </c>
      <c r="D132" s="46" t="s">
        <v>45</v>
      </c>
      <c r="E132" s="46" t="s">
        <v>38</v>
      </c>
      <c r="F132" s="41" t="s">
        <v>81</v>
      </c>
      <c r="G132" s="44">
        <f>'6'!G181</f>
        <v>476.7</v>
      </c>
      <c r="H132" s="44">
        <f>'6'!H181</f>
        <v>320</v>
      </c>
      <c r="I132" s="44">
        <f>'6'!I181</f>
        <v>522.4</v>
      </c>
      <c r="J132" s="31"/>
    </row>
    <row r="133" spans="1:10" x14ac:dyDescent="0.2">
      <c r="A133" s="86" t="s">
        <v>230</v>
      </c>
      <c r="B133" s="43"/>
      <c r="C133" s="60" t="s">
        <v>231</v>
      </c>
      <c r="D133" s="46" t="s">
        <v>45</v>
      </c>
      <c r="E133" s="46" t="s">
        <v>38</v>
      </c>
      <c r="F133" s="41"/>
      <c r="G133" s="44">
        <f>G134</f>
        <v>0</v>
      </c>
      <c r="H133" s="44">
        <f>H134</f>
        <v>0</v>
      </c>
      <c r="I133" s="44">
        <f>I134</f>
        <v>0</v>
      </c>
      <c r="J133" s="31"/>
    </row>
    <row r="134" spans="1:10" ht="25.5" x14ac:dyDescent="0.2">
      <c r="A134" s="86" t="s">
        <v>80</v>
      </c>
      <c r="B134" s="43"/>
      <c r="C134" s="60" t="s">
        <v>231</v>
      </c>
      <c r="D134" s="46" t="s">
        <v>45</v>
      </c>
      <c r="E134" s="46" t="s">
        <v>38</v>
      </c>
      <c r="F134" s="41" t="s">
        <v>81</v>
      </c>
      <c r="G134" s="44">
        <f>'6'!G182</f>
        <v>0</v>
      </c>
      <c r="H134" s="44">
        <f>'6'!H182</f>
        <v>0</v>
      </c>
      <c r="I134" s="44">
        <f>'6'!I182</f>
        <v>0</v>
      </c>
      <c r="J134" s="31"/>
    </row>
    <row r="135" spans="1:10" x14ac:dyDescent="0.2">
      <c r="A135" s="86" t="s">
        <v>151</v>
      </c>
      <c r="B135" s="72"/>
      <c r="C135" s="60" t="s">
        <v>190</v>
      </c>
      <c r="D135" s="46" t="s">
        <v>45</v>
      </c>
      <c r="E135" s="46" t="s">
        <v>38</v>
      </c>
      <c r="F135" s="41"/>
      <c r="G135" s="44">
        <f t="shared" ref="G135:I136" si="17">G136</f>
        <v>46.2</v>
      </c>
      <c r="H135" s="44">
        <f t="shared" si="17"/>
        <v>50</v>
      </c>
      <c r="I135" s="44">
        <f t="shared" si="17"/>
        <v>50</v>
      </c>
      <c r="J135" s="31"/>
    </row>
    <row r="136" spans="1:10" x14ac:dyDescent="0.2">
      <c r="A136" s="88" t="s">
        <v>71</v>
      </c>
      <c r="B136" s="43"/>
      <c r="C136" s="60" t="s">
        <v>191</v>
      </c>
      <c r="D136" s="46" t="s">
        <v>45</v>
      </c>
      <c r="E136" s="46" t="s">
        <v>38</v>
      </c>
      <c r="F136" s="46"/>
      <c r="G136" s="44">
        <f t="shared" si="17"/>
        <v>46.2</v>
      </c>
      <c r="H136" s="44">
        <f>'6'!H185</f>
        <v>50</v>
      </c>
      <c r="I136" s="44">
        <f>'6'!I185</f>
        <v>50</v>
      </c>
      <c r="J136" s="31"/>
    </row>
    <row r="137" spans="1:10" ht="25.5" x14ac:dyDescent="0.2">
      <c r="A137" s="86" t="s">
        <v>80</v>
      </c>
      <c r="B137" s="72"/>
      <c r="C137" s="60" t="s">
        <v>191</v>
      </c>
      <c r="D137" s="46" t="s">
        <v>45</v>
      </c>
      <c r="E137" s="46" t="s">
        <v>38</v>
      </c>
      <c r="F137" s="41" t="s">
        <v>81</v>
      </c>
      <c r="G137" s="44">
        <f>'6'!G186</f>
        <v>46.2</v>
      </c>
      <c r="H137" s="44">
        <f>'6'!H186</f>
        <v>50</v>
      </c>
      <c r="I137" s="44">
        <f>'6'!I186</f>
        <v>50</v>
      </c>
      <c r="J137" s="31"/>
    </row>
    <row r="138" spans="1:10" x14ac:dyDescent="0.2">
      <c r="A138" s="86" t="s">
        <v>153</v>
      </c>
      <c r="B138" s="72"/>
      <c r="C138" s="60" t="s">
        <v>192</v>
      </c>
      <c r="D138" s="46" t="s">
        <v>45</v>
      </c>
      <c r="E138" s="46" t="s">
        <v>38</v>
      </c>
      <c r="F138" s="41"/>
      <c r="G138" s="44">
        <f t="shared" ref="G138:I139" si="18">G139</f>
        <v>36</v>
      </c>
      <c r="H138" s="44">
        <f t="shared" si="18"/>
        <v>100</v>
      </c>
      <c r="I138" s="44">
        <f t="shared" si="18"/>
        <v>100</v>
      </c>
      <c r="J138" s="31"/>
    </row>
    <row r="139" spans="1:10" x14ac:dyDescent="0.2">
      <c r="A139" s="86" t="s">
        <v>73</v>
      </c>
      <c r="B139" s="43"/>
      <c r="C139" s="60" t="s">
        <v>193</v>
      </c>
      <c r="D139" s="46" t="s">
        <v>45</v>
      </c>
      <c r="E139" s="46" t="s">
        <v>38</v>
      </c>
      <c r="F139" s="41"/>
      <c r="G139" s="44">
        <f t="shared" si="18"/>
        <v>36</v>
      </c>
      <c r="H139" s="44">
        <f t="shared" si="18"/>
        <v>100</v>
      </c>
      <c r="I139" s="44">
        <f t="shared" si="18"/>
        <v>100</v>
      </c>
      <c r="J139" s="31"/>
    </row>
    <row r="140" spans="1:10" ht="25.5" x14ac:dyDescent="0.2">
      <c r="A140" s="86" t="s">
        <v>80</v>
      </c>
      <c r="B140" s="43"/>
      <c r="C140" s="60" t="s">
        <v>193</v>
      </c>
      <c r="D140" s="46" t="s">
        <v>45</v>
      </c>
      <c r="E140" s="46" t="s">
        <v>38</v>
      </c>
      <c r="F140" s="41" t="s">
        <v>81</v>
      </c>
      <c r="G140" s="44">
        <f>'6'!G188</f>
        <v>36</v>
      </c>
      <c r="H140" s="44">
        <f>'6'!H188</f>
        <v>100</v>
      </c>
      <c r="I140" s="44">
        <f>'6'!I188</f>
        <v>100</v>
      </c>
      <c r="J140" s="31"/>
    </row>
    <row r="141" spans="1:10" ht="38.25" x14ac:dyDescent="0.2">
      <c r="A141" s="84" t="s">
        <v>257</v>
      </c>
      <c r="B141" s="43"/>
      <c r="C141" s="97" t="s">
        <v>254</v>
      </c>
      <c r="D141" s="70"/>
      <c r="E141" s="70"/>
      <c r="F141" s="70"/>
      <c r="G141" s="98">
        <f>G142</f>
        <v>1292.1999999999998</v>
      </c>
      <c r="H141" s="71"/>
      <c r="I141" s="71"/>
      <c r="J141" s="31"/>
    </row>
    <row r="142" spans="1:10" ht="15.75" x14ac:dyDescent="0.25">
      <c r="A142" s="7" t="s">
        <v>68</v>
      </c>
      <c r="B142" s="43"/>
      <c r="C142" s="59"/>
      <c r="D142" s="59" t="s">
        <v>39</v>
      </c>
      <c r="E142" s="59" t="s">
        <v>43</v>
      </c>
      <c r="F142" s="41"/>
      <c r="G142" s="64">
        <f>G143</f>
        <v>1292.1999999999998</v>
      </c>
      <c r="H142" s="44"/>
      <c r="I142" s="44"/>
      <c r="J142" s="31"/>
    </row>
    <row r="143" spans="1:10" ht="25.5" x14ac:dyDescent="0.2">
      <c r="A143" s="89" t="s">
        <v>258</v>
      </c>
      <c r="B143" s="43"/>
      <c r="C143" s="59" t="s">
        <v>255</v>
      </c>
      <c r="D143" s="59" t="s">
        <v>39</v>
      </c>
      <c r="E143" s="59" t="s">
        <v>43</v>
      </c>
      <c r="F143" s="41"/>
      <c r="G143" s="64">
        <f>G144</f>
        <v>1292.1999999999998</v>
      </c>
      <c r="H143" s="44"/>
      <c r="I143" s="44"/>
      <c r="J143" s="31"/>
    </row>
    <row r="144" spans="1:10" ht="63.75" x14ac:dyDescent="0.2">
      <c r="A144" s="86" t="s">
        <v>256</v>
      </c>
      <c r="B144" s="43"/>
      <c r="C144" s="59" t="s">
        <v>283</v>
      </c>
      <c r="D144" s="59" t="s">
        <v>39</v>
      </c>
      <c r="E144" s="59" t="s">
        <v>43</v>
      </c>
      <c r="F144" s="41"/>
      <c r="G144" s="64">
        <f>G145</f>
        <v>1292.1999999999998</v>
      </c>
      <c r="H144" s="44"/>
      <c r="I144" s="44"/>
      <c r="J144" s="31"/>
    </row>
    <row r="145" spans="1:15" ht="25.5" x14ac:dyDescent="0.2">
      <c r="A145" s="86" t="s">
        <v>80</v>
      </c>
      <c r="B145" s="43"/>
      <c r="C145" s="59" t="s">
        <v>283</v>
      </c>
      <c r="D145" s="59" t="s">
        <v>39</v>
      </c>
      <c r="E145" s="59" t="s">
        <v>43</v>
      </c>
      <c r="F145" s="41" t="s">
        <v>81</v>
      </c>
      <c r="G145" s="64">
        <f>'6'!G123</f>
        <v>1292.1999999999998</v>
      </c>
      <c r="H145" s="44"/>
      <c r="I145" s="44"/>
      <c r="J145" s="31"/>
    </row>
    <row r="146" spans="1:15" ht="38.25" x14ac:dyDescent="0.2">
      <c r="A146" s="84" t="s">
        <v>239</v>
      </c>
      <c r="B146" s="43"/>
      <c r="C146" s="97" t="s">
        <v>260</v>
      </c>
      <c r="D146" s="70"/>
      <c r="E146" s="70"/>
      <c r="F146" s="70"/>
      <c r="G146" s="98">
        <f>G147</f>
        <v>108.3</v>
      </c>
      <c r="H146" s="44"/>
      <c r="I146" s="44"/>
      <c r="J146" s="31"/>
    </row>
    <row r="147" spans="1:15" ht="13.5" x14ac:dyDescent="0.25">
      <c r="A147" s="106" t="s">
        <v>22</v>
      </c>
      <c r="B147" s="43"/>
      <c r="C147" s="59"/>
      <c r="D147" s="46" t="s">
        <v>45</v>
      </c>
      <c r="E147" s="46" t="s">
        <v>38</v>
      </c>
      <c r="F147" s="41"/>
      <c r="G147" s="64">
        <f>G148</f>
        <v>108.3</v>
      </c>
      <c r="H147" s="44"/>
      <c r="I147" s="44"/>
      <c r="J147" s="31"/>
    </row>
    <row r="148" spans="1:15" ht="38.25" x14ac:dyDescent="0.2">
      <c r="A148" s="86" t="s">
        <v>244</v>
      </c>
      <c r="B148" s="43"/>
      <c r="C148" s="59" t="s">
        <v>311</v>
      </c>
      <c r="D148" s="46" t="s">
        <v>45</v>
      </c>
      <c r="E148" s="46" t="s">
        <v>38</v>
      </c>
      <c r="F148" s="41"/>
      <c r="G148" s="64">
        <f>G149</f>
        <v>108.3</v>
      </c>
      <c r="H148" s="44"/>
      <c r="I148" s="44"/>
      <c r="J148" s="31"/>
    </row>
    <row r="149" spans="1:15" ht="51" x14ac:dyDescent="0.2">
      <c r="A149" s="89" t="s">
        <v>264</v>
      </c>
      <c r="B149" s="43"/>
      <c r="C149" s="59" t="s">
        <v>310</v>
      </c>
      <c r="D149" s="46" t="s">
        <v>45</v>
      </c>
      <c r="E149" s="46" t="s">
        <v>38</v>
      </c>
      <c r="F149" s="41"/>
      <c r="G149" s="64">
        <f>G150</f>
        <v>108.3</v>
      </c>
      <c r="H149" s="44"/>
      <c r="I149" s="44"/>
      <c r="J149" s="31"/>
    </row>
    <row r="150" spans="1:15" ht="25.5" x14ac:dyDescent="0.2">
      <c r="A150" s="86" t="s">
        <v>80</v>
      </c>
      <c r="B150" s="43"/>
      <c r="C150" s="59" t="s">
        <v>310</v>
      </c>
      <c r="D150" s="46" t="s">
        <v>45</v>
      </c>
      <c r="E150" s="46" t="s">
        <v>38</v>
      </c>
      <c r="F150" s="41"/>
      <c r="G150" s="64">
        <f>'6'!G199</f>
        <v>108.3</v>
      </c>
      <c r="H150" s="44"/>
      <c r="I150" s="44"/>
      <c r="J150" s="31"/>
    </row>
    <row r="151" spans="1:15" ht="14.25" x14ac:dyDescent="0.2">
      <c r="A151" s="84" t="s">
        <v>261</v>
      </c>
      <c r="B151" s="43"/>
      <c r="C151" s="59"/>
      <c r="D151" s="46"/>
      <c r="E151" s="46"/>
      <c r="F151" s="41"/>
      <c r="G151" s="111">
        <f>G152+G210+G230+G268+G275+G255</f>
        <v>17744.987999999998</v>
      </c>
      <c r="H151" s="111">
        <f>H152+H210+H230+H268+H275+H255</f>
        <v>13758.313999999997</v>
      </c>
      <c r="I151" s="111">
        <f>I152+I210+I230+I268+I275+I255</f>
        <v>13414.814000000002</v>
      </c>
      <c r="J151" s="31"/>
    </row>
    <row r="152" spans="1:15" x14ac:dyDescent="0.2">
      <c r="A152" s="84" t="s">
        <v>16</v>
      </c>
      <c r="B152" s="32">
        <v>911</v>
      </c>
      <c r="C152" s="107" t="s">
        <v>15</v>
      </c>
      <c r="D152" s="108" t="s">
        <v>36</v>
      </c>
      <c r="E152" s="108" t="s">
        <v>37</v>
      </c>
      <c r="F152" s="109" t="s">
        <v>15</v>
      </c>
      <c r="G152" s="110">
        <f>G153+G160+G173+G185+G179</f>
        <v>11394.988000000001</v>
      </c>
      <c r="H152" s="110">
        <f>H153+H160+H173+H185+H179</f>
        <v>11228.133999999998</v>
      </c>
      <c r="I152" s="110">
        <f>I153+I160+I173+I185+I179</f>
        <v>11269.634000000002</v>
      </c>
      <c r="J152" s="36"/>
      <c r="K152" s="36"/>
      <c r="L152" s="36"/>
    </row>
    <row r="153" spans="1:15" ht="39" x14ac:dyDescent="0.25">
      <c r="A153" s="84" t="s">
        <v>216</v>
      </c>
      <c r="B153" s="37"/>
      <c r="C153" s="38"/>
      <c r="D153" s="38" t="s">
        <v>36</v>
      </c>
      <c r="E153" s="38" t="s">
        <v>38</v>
      </c>
      <c r="F153" s="38"/>
      <c r="G153" s="39">
        <f t="shared" ref="G153:I154" si="19">G154</f>
        <v>325.34800000000001</v>
      </c>
      <c r="H153" s="39">
        <f t="shared" si="19"/>
        <v>325.34800000000001</v>
      </c>
      <c r="I153" s="39">
        <f t="shared" si="19"/>
        <v>325.34800000000001</v>
      </c>
    </row>
    <row r="154" spans="1:15" ht="15" x14ac:dyDescent="0.25">
      <c r="A154" s="86" t="s">
        <v>160</v>
      </c>
      <c r="B154" s="37"/>
      <c r="C154" s="41" t="s">
        <v>86</v>
      </c>
      <c r="D154" s="41" t="s">
        <v>36</v>
      </c>
      <c r="E154" s="41" t="s">
        <v>38</v>
      </c>
      <c r="F154" s="38"/>
      <c r="G154" s="42">
        <f t="shared" si="19"/>
        <v>325.34800000000001</v>
      </c>
      <c r="H154" s="42">
        <f t="shared" si="19"/>
        <v>325.34800000000001</v>
      </c>
      <c r="I154" s="42">
        <f t="shared" si="19"/>
        <v>325.34800000000001</v>
      </c>
    </row>
    <row r="155" spans="1:15" ht="25.5" x14ac:dyDescent="0.2">
      <c r="A155" s="86" t="s">
        <v>54</v>
      </c>
      <c r="B155" s="43"/>
      <c r="C155" s="41" t="s">
        <v>83</v>
      </c>
      <c r="D155" s="41" t="s">
        <v>36</v>
      </c>
      <c r="E155" s="41" t="s">
        <v>38</v>
      </c>
      <c r="F155" s="41"/>
      <c r="G155" s="44">
        <f>G156+G158</f>
        <v>325.34800000000001</v>
      </c>
      <c r="H155" s="44">
        <f>H156+H158</f>
        <v>325.34800000000001</v>
      </c>
      <c r="I155" s="44">
        <f>I156+I158</f>
        <v>325.34800000000001</v>
      </c>
    </row>
    <row r="156" spans="1:15" x14ac:dyDescent="0.2">
      <c r="A156" s="87" t="s">
        <v>162</v>
      </c>
      <c r="B156" s="43"/>
      <c r="C156" s="45" t="s">
        <v>161</v>
      </c>
      <c r="D156" s="41" t="s">
        <v>36</v>
      </c>
      <c r="E156" s="41" t="s">
        <v>38</v>
      </c>
      <c r="F156" s="41"/>
      <c r="G156" s="44">
        <f>G157</f>
        <v>173.548</v>
      </c>
      <c r="H156" s="44">
        <f>H157</f>
        <v>173.548</v>
      </c>
      <c r="I156" s="44">
        <f>I157</f>
        <v>173.548</v>
      </c>
    </row>
    <row r="157" spans="1:15" ht="25.5" x14ac:dyDescent="0.2">
      <c r="A157" s="86" t="s">
        <v>80</v>
      </c>
      <c r="B157" s="43"/>
      <c r="C157" s="46" t="s">
        <v>84</v>
      </c>
      <c r="D157" s="41" t="s">
        <v>36</v>
      </c>
      <c r="E157" s="41" t="s">
        <v>38</v>
      </c>
      <c r="F157" s="41" t="s">
        <v>81</v>
      </c>
      <c r="G157" s="44">
        <f>'6'!G18</f>
        <v>173.548</v>
      </c>
      <c r="H157" s="44">
        <f>'6'!H18</f>
        <v>173.548</v>
      </c>
      <c r="I157" s="44">
        <f>'6'!I18</f>
        <v>173.548</v>
      </c>
    </row>
    <row r="158" spans="1:15" ht="27" customHeight="1" x14ac:dyDescent="0.2">
      <c r="A158" s="86" t="s">
        <v>55</v>
      </c>
      <c r="B158" s="47"/>
      <c r="C158" s="41" t="s">
        <v>85</v>
      </c>
      <c r="D158" s="41" t="s">
        <v>36</v>
      </c>
      <c r="E158" s="41" t="s">
        <v>38</v>
      </c>
      <c r="F158" s="48"/>
      <c r="G158" s="44">
        <f>G159</f>
        <v>151.80000000000001</v>
      </c>
      <c r="H158" s="44">
        <f>H159</f>
        <v>151.80000000000001</v>
      </c>
      <c r="I158" s="44">
        <f>I159</f>
        <v>151.80000000000001</v>
      </c>
    </row>
    <row r="159" spans="1:15" x14ac:dyDescent="0.2">
      <c r="A159" s="86" t="s">
        <v>56</v>
      </c>
      <c r="B159" s="47"/>
      <c r="C159" s="41" t="s">
        <v>85</v>
      </c>
      <c r="D159" s="41" t="s">
        <v>36</v>
      </c>
      <c r="E159" s="41" t="s">
        <v>38</v>
      </c>
      <c r="F159" s="41" t="s">
        <v>57</v>
      </c>
      <c r="G159" s="44">
        <f>'6'!G20</f>
        <v>151.80000000000001</v>
      </c>
      <c r="H159" s="44">
        <f>'6'!H20</f>
        <v>151.80000000000001</v>
      </c>
      <c r="I159" s="44">
        <f>'6'!I20</f>
        <v>151.80000000000001</v>
      </c>
    </row>
    <row r="160" spans="1:15" ht="39" customHeight="1" x14ac:dyDescent="0.25">
      <c r="A160" s="84" t="s">
        <v>17</v>
      </c>
      <c r="B160" s="43"/>
      <c r="C160" s="28" t="s">
        <v>15</v>
      </c>
      <c r="D160" s="38" t="s">
        <v>36</v>
      </c>
      <c r="E160" s="38" t="s">
        <v>39</v>
      </c>
      <c r="F160" s="28" t="s">
        <v>15</v>
      </c>
      <c r="G160" s="30">
        <f>G161+G166+0.04</f>
        <v>10295.040000000001</v>
      </c>
      <c r="H160" s="30">
        <f>H161+H166</f>
        <v>10282.485999999999</v>
      </c>
      <c r="I160" s="30">
        <f>I161+I166</f>
        <v>10317.186000000002</v>
      </c>
      <c r="J160" s="105"/>
      <c r="K160" s="105"/>
      <c r="L160" s="105"/>
      <c r="M160" s="104"/>
      <c r="N160" s="104"/>
      <c r="O160" s="104"/>
    </row>
    <row r="161" spans="1:9" x14ac:dyDescent="0.2">
      <c r="A161" s="88" t="s">
        <v>77</v>
      </c>
      <c r="B161" s="43"/>
      <c r="C161" s="41" t="s">
        <v>86</v>
      </c>
      <c r="D161" s="41" t="s">
        <v>36</v>
      </c>
      <c r="E161" s="41" t="s">
        <v>39</v>
      </c>
      <c r="F161" s="48" t="s">
        <v>15</v>
      </c>
      <c r="G161" s="51">
        <f t="shared" ref="G161:I164" si="20">G162</f>
        <v>1360.7</v>
      </c>
      <c r="H161" s="51">
        <f t="shared" si="20"/>
        <v>1360.8</v>
      </c>
      <c r="I161" s="51">
        <f t="shared" si="20"/>
        <v>1360.7</v>
      </c>
    </row>
    <row r="162" spans="1:9" x14ac:dyDescent="0.2">
      <c r="A162" s="86" t="s">
        <v>58</v>
      </c>
      <c r="B162" s="43"/>
      <c r="C162" s="41" t="s">
        <v>88</v>
      </c>
      <c r="D162" s="41" t="s">
        <v>36</v>
      </c>
      <c r="E162" s="41" t="s">
        <v>39</v>
      </c>
      <c r="F162" s="48" t="s">
        <v>15</v>
      </c>
      <c r="G162" s="51">
        <f t="shared" si="20"/>
        <v>1360.7</v>
      </c>
      <c r="H162" s="51">
        <f t="shared" si="20"/>
        <v>1360.8</v>
      </c>
      <c r="I162" s="51">
        <f t="shared" si="20"/>
        <v>1360.7</v>
      </c>
    </row>
    <row r="163" spans="1:9" x14ac:dyDescent="0.2">
      <c r="A163" s="87" t="s">
        <v>162</v>
      </c>
      <c r="B163" s="43"/>
      <c r="C163" s="45" t="s">
        <v>163</v>
      </c>
      <c r="D163" s="41" t="s">
        <v>36</v>
      </c>
      <c r="E163" s="41" t="s">
        <v>39</v>
      </c>
      <c r="F163" s="48"/>
      <c r="G163" s="51">
        <f t="shared" si="20"/>
        <v>1360.7</v>
      </c>
      <c r="H163" s="51">
        <f t="shared" si="20"/>
        <v>1360.8</v>
      </c>
      <c r="I163" s="51">
        <f t="shared" si="20"/>
        <v>1360.7</v>
      </c>
    </row>
    <row r="164" spans="1:9" ht="25.5" x14ac:dyDescent="0.2">
      <c r="A164" s="88" t="s">
        <v>60</v>
      </c>
      <c r="B164" s="43"/>
      <c r="C164" s="49" t="s">
        <v>87</v>
      </c>
      <c r="D164" s="49" t="s">
        <v>36</v>
      </c>
      <c r="E164" s="49" t="s">
        <v>39</v>
      </c>
      <c r="F164" s="50"/>
      <c r="G164" s="51">
        <f t="shared" si="20"/>
        <v>1360.7</v>
      </c>
      <c r="H164" s="51">
        <f t="shared" si="20"/>
        <v>1360.8</v>
      </c>
      <c r="I164" s="51">
        <f t="shared" si="20"/>
        <v>1360.7</v>
      </c>
    </row>
    <row r="165" spans="1:9" ht="26.25" customHeight="1" x14ac:dyDescent="0.2">
      <c r="A165" s="87" t="s">
        <v>217</v>
      </c>
      <c r="B165" s="47"/>
      <c r="C165" s="41" t="s">
        <v>87</v>
      </c>
      <c r="D165" s="41" t="s">
        <v>36</v>
      </c>
      <c r="E165" s="41" t="s">
        <v>39</v>
      </c>
      <c r="F165" s="48">
        <v>120</v>
      </c>
      <c r="G165" s="44">
        <f>'6'!G26</f>
        <v>1360.7</v>
      </c>
      <c r="H165" s="44">
        <f>'6'!H26</f>
        <v>1360.8</v>
      </c>
      <c r="I165" s="44">
        <f>'6'!I26</f>
        <v>1360.7</v>
      </c>
    </row>
    <row r="166" spans="1:9" ht="25.5" x14ac:dyDescent="0.2">
      <c r="A166" s="88" t="s">
        <v>59</v>
      </c>
      <c r="B166" s="52"/>
      <c r="C166" s="53" t="s">
        <v>83</v>
      </c>
      <c r="D166" s="53" t="s">
        <v>36</v>
      </c>
      <c r="E166" s="53" t="s">
        <v>39</v>
      </c>
      <c r="F166" s="54"/>
      <c r="G166" s="55">
        <f>G167+G169</f>
        <v>8934.2999999999993</v>
      </c>
      <c r="H166" s="55">
        <f>H167+H169</f>
        <v>8921.6859999999997</v>
      </c>
      <c r="I166" s="55">
        <f>I167+I169</f>
        <v>8956.4860000000008</v>
      </c>
    </row>
    <row r="167" spans="1:9" ht="25.5" x14ac:dyDescent="0.2">
      <c r="A167" s="88" t="s">
        <v>60</v>
      </c>
      <c r="B167" s="52"/>
      <c r="C167" s="57" t="s">
        <v>89</v>
      </c>
      <c r="D167" s="56" t="s">
        <v>36</v>
      </c>
      <c r="E167" s="56" t="s">
        <v>39</v>
      </c>
      <c r="F167" s="57" t="s">
        <v>15</v>
      </c>
      <c r="G167" s="58">
        <f>G168</f>
        <v>6987.1</v>
      </c>
      <c r="H167" s="58">
        <f>H168</f>
        <v>7073.1859999999997</v>
      </c>
      <c r="I167" s="58">
        <f>I168</f>
        <v>7073.1859999999997</v>
      </c>
    </row>
    <row r="168" spans="1:9" ht="25.5" x14ac:dyDescent="0.2">
      <c r="A168" s="87" t="s">
        <v>82</v>
      </c>
      <c r="B168" s="52"/>
      <c r="C168" s="59" t="s">
        <v>89</v>
      </c>
      <c r="D168" s="59" t="s">
        <v>36</v>
      </c>
      <c r="E168" s="59" t="s">
        <v>39</v>
      </c>
      <c r="F168" s="60">
        <v>120</v>
      </c>
      <c r="G168" s="44">
        <f>'6'!G29</f>
        <v>6987.1</v>
      </c>
      <c r="H168" s="44">
        <f>'6'!H29</f>
        <v>7073.1859999999997</v>
      </c>
      <c r="I168" s="44">
        <f>'6'!I29</f>
        <v>7073.1859999999997</v>
      </c>
    </row>
    <row r="169" spans="1:9" ht="25.5" x14ac:dyDescent="0.2">
      <c r="A169" s="87" t="s">
        <v>215</v>
      </c>
      <c r="B169" s="52"/>
      <c r="C169" s="61" t="s">
        <v>84</v>
      </c>
      <c r="D169" s="61" t="s">
        <v>36</v>
      </c>
      <c r="E169" s="61" t="s">
        <v>39</v>
      </c>
      <c r="F169" s="62"/>
      <c r="G169" s="63">
        <f>G170+G172+G171</f>
        <v>1947.1999999999998</v>
      </c>
      <c r="H169" s="63">
        <f>H170+H172</f>
        <v>1848.5</v>
      </c>
      <c r="I169" s="63">
        <f>I170+I172</f>
        <v>1883.3000000000002</v>
      </c>
    </row>
    <row r="170" spans="1:9" ht="25.5" x14ac:dyDescent="0.2">
      <c r="A170" s="86" t="s">
        <v>80</v>
      </c>
      <c r="B170" s="52"/>
      <c r="C170" s="59" t="s">
        <v>84</v>
      </c>
      <c r="D170" s="59" t="s">
        <v>36</v>
      </c>
      <c r="E170" s="59" t="s">
        <v>39</v>
      </c>
      <c r="F170" s="59" t="s">
        <v>81</v>
      </c>
      <c r="G170" s="64">
        <f>'6'!G31</f>
        <v>1861.1</v>
      </c>
      <c r="H170" s="64">
        <f>'6'!H31</f>
        <v>1848.5</v>
      </c>
      <c r="I170" s="64">
        <f>'6'!I31</f>
        <v>1883.3000000000002</v>
      </c>
    </row>
    <row r="171" spans="1:9" ht="25.5" x14ac:dyDescent="0.2">
      <c r="A171" s="86" t="s">
        <v>306</v>
      </c>
      <c r="B171" s="52"/>
      <c r="C171" s="59" t="s">
        <v>84</v>
      </c>
      <c r="D171" s="59" t="s">
        <v>36</v>
      </c>
      <c r="E171" s="59" t="s">
        <v>39</v>
      </c>
      <c r="F171" s="59" t="s">
        <v>268</v>
      </c>
      <c r="G171" s="64">
        <f>'6'!G32</f>
        <v>86.1</v>
      </c>
      <c r="H171" s="64"/>
      <c r="I171" s="64"/>
    </row>
    <row r="172" spans="1:9" x14ac:dyDescent="0.2">
      <c r="A172" s="89" t="s">
        <v>79</v>
      </c>
      <c r="B172" s="52"/>
      <c r="C172" s="59" t="s">
        <v>84</v>
      </c>
      <c r="D172" s="59" t="s">
        <v>36</v>
      </c>
      <c r="E172" s="59" t="s">
        <v>39</v>
      </c>
      <c r="F172" s="59" t="s">
        <v>210</v>
      </c>
      <c r="G172" s="64">
        <f>'6'!G33</f>
        <v>0</v>
      </c>
      <c r="H172" s="64">
        <f>'6'!H33</f>
        <v>0</v>
      </c>
      <c r="I172" s="64">
        <f>'6'!I33</f>
        <v>0</v>
      </c>
    </row>
    <row r="173" spans="1:9" ht="15" x14ac:dyDescent="0.25">
      <c r="A173" s="91" t="s">
        <v>18</v>
      </c>
      <c r="B173" s="54"/>
      <c r="C173" s="66"/>
      <c r="D173" s="65" t="s">
        <v>36</v>
      </c>
      <c r="E173" s="65" t="s">
        <v>40</v>
      </c>
      <c r="F173" s="66"/>
      <c r="G173" s="30">
        <f t="shared" ref="G173:I177" si="21">G174</f>
        <v>100</v>
      </c>
      <c r="H173" s="30">
        <f t="shared" si="21"/>
        <v>100</v>
      </c>
      <c r="I173" s="30">
        <f t="shared" si="21"/>
        <v>100</v>
      </c>
    </row>
    <row r="174" spans="1:9" x14ac:dyDescent="0.2">
      <c r="A174" s="88" t="s">
        <v>61</v>
      </c>
      <c r="B174" s="54"/>
      <c r="C174" s="54" t="s">
        <v>90</v>
      </c>
      <c r="D174" s="53" t="s">
        <v>36</v>
      </c>
      <c r="E174" s="53" t="s">
        <v>40</v>
      </c>
      <c r="F174" s="54"/>
      <c r="G174" s="44">
        <f t="shared" si="21"/>
        <v>100</v>
      </c>
      <c r="H174" s="44">
        <f t="shared" si="21"/>
        <v>100</v>
      </c>
      <c r="I174" s="44">
        <f t="shared" si="21"/>
        <v>100</v>
      </c>
    </row>
    <row r="175" spans="1:9" x14ac:dyDescent="0.2">
      <c r="A175" s="88" t="s">
        <v>78</v>
      </c>
      <c r="B175" s="54"/>
      <c r="C175" s="54" t="s">
        <v>91</v>
      </c>
      <c r="D175" s="53" t="s">
        <v>36</v>
      </c>
      <c r="E175" s="53" t="s">
        <v>40</v>
      </c>
      <c r="F175" s="54" t="s">
        <v>15</v>
      </c>
      <c r="G175" s="44">
        <f t="shared" si="21"/>
        <v>100</v>
      </c>
      <c r="H175" s="44">
        <f t="shared" si="21"/>
        <v>100</v>
      </c>
      <c r="I175" s="44">
        <f t="shared" si="21"/>
        <v>100</v>
      </c>
    </row>
    <row r="176" spans="1:9" x14ac:dyDescent="0.2">
      <c r="A176" s="88" t="s">
        <v>78</v>
      </c>
      <c r="B176" s="54"/>
      <c r="C176" s="54" t="s">
        <v>107</v>
      </c>
      <c r="D176" s="53" t="s">
        <v>36</v>
      </c>
      <c r="E176" s="53" t="s">
        <v>40</v>
      </c>
      <c r="F176" s="54"/>
      <c r="G176" s="44">
        <f t="shared" si="21"/>
        <v>100</v>
      </c>
      <c r="H176" s="44">
        <f t="shared" si="21"/>
        <v>100</v>
      </c>
      <c r="I176" s="44">
        <f t="shared" si="21"/>
        <v>100</v>
      </c>
    </row>
    <row r="177" spans="1:9" x14ac:dyDescent="0.2">
      <c r="A177" s="88" t="s">
        <v>62</v>
      </c>
      <c r="B177" s="54"/>
      <c r="C177" s="53" t="s">
        <v>92</v>
      </c>
      <c r="D177" s="53" t="s">
        <v>36</v>
      </c>
      <c r="E177" s="53" t="s">
        <v>40</v>
      </c>
      <c r="F177" s="53" t="s">
        <v>15</v>
      </c>
      <c r="G177" s="44">
        <f t="shared" si="21"/>
        <v>100</v>
      </c>
      <c r="H177" s="44">
        <f t="shared" si="21"/>
        <v>100</v>
      </c>
      <c r="I177" s="44">
        <f t="shared" si="21"/>
        <v>100</v>
      </c>
    </row>
    <row r="178" spans="1:9" x14ac:dyDescent="0.2">
      <c r="A178" s="88" t="s">
        <v>62</v>
      </c>
      <c r="B178" s="54"/>
      <c r="C178" s="53" t="s">
        <v>92</v>
      </c>
      <c r="D178" s="53" t="s">
        <v>36</v>
      </c>
      <c r="E178" s="53" t="s">
        <v>40</v>
      </c>
      <c r="F178" s="53" t="s">
        <v>63</v>
      </c>
      <c r="G178" s="44">
        <f>'6'!G39</f>
        <v>100</v>
      </c>
      <c r="H178" s="44">
        <f>'6'!H39</f>
        <v>100</v>
      </c>
      <c r="I178" s="44">
        <f>'6'!I39</f>
        <v>100</v>
      </c>
    </row>
    <row r="179" spans="1:9" x14ac:dyDescent="0.2">
      <c r="A179" s="91" t="s">
        <v>52</v>
      </c>
      <c r="B179" s="54"/>
      <c r="C179" s="53"/>
      <c r="D179" s="53"/>
      <c r="E179" s="53"/>
      <c r="F179" s="53"/>
      <c r="G179" s="71">
        <f t="shared" ref="G179:I183" si="22">G180</f>
        <v>150</v>
      </c>
      <c r="H179" s="71">
        <f t="shared" si="22"/>
        <v>0</v>
      </c>
      <c r="I179" s="71">
        <f t="shared" si="22"/>
        <v>0</v>
      </c>
    </row>
    <row r="180" spans="1:9" x14ac:dyDescent="0.2">
      <c r="A180" s="88" t="s">
        <v>61</v>
      </c>
      <c r="B180" s="54"/>
      <c r="C180" s="54" t="s">
        <v>90</v>
      </c>
      <c r="D180" s="53" t="s">
        <v>36</v>
      </c>
      <c r="E180" s="53" t="s">
        <v>53</v>
      </c>
      <c r="F180" s="53"/>
      <c r="G180" s="44">
        <f t="shared" si="22"/>
        <v>150</v>
      </c>
      <c r="H180" s="44">
        <f t="shared" si="22"/>
        <v>0</v>
      </c>
      <c r="I180" s="44">
        <f t="shared" si="22"/>
        <v>0</v>
      </c>
    </row>
    <row r="181" spans="1:9" x14ac:dyDescent="0.2">
      <c r="A181" s="88" t="s">
        <v>78</v>
      </c>
      <c r="B181" s="54"/>
      <c r="C181" s="54" t="s">
        <v>91</v>
      </c>
      <c r="D181" s="53" t="s">
        <v>36</v>
      </c>
      <c r="E181" s="53" t="s">
        <v>53</v>
      </c>
      <c r="F181" s="53"/>
      <c r="G181" s="44">
        <f t="shared" si="22"/>
        <v>150</v>
      </c>
      <c r="H181" s="44">
        <f t="shared" si="22"/>
        <v>0</v>
      </c>
      <c r="I181" s="44">
        <f t="shared" si="22"/>
        <v>0</v>
      </c>
    </row>
    <row r="182" spans="1:9" x14ac:dyDescent="0.2">
      <c r="A182" s="88" t="s">
        <v>78</v>
      </c>
      <c r="B182" s="54"/>
      <c r="C182" s="54" t="s">
        <v>107</v>
      </c>
      <c r="D182" s="53" t="s">
        <v>36</v>
      </c>
      <c r="E182" s="53" t="s">
        <v>53</v>
      </c>
      <c r="F182" s="53"/>
      <c r="G182" s="44">
        <f t="shared" si="22"/>
        <v>150</v>
      </c>
      <c r="H182" s="44">
        <f t="shared" si="22"/>
        <v>0</v>
      </c>
      <c r="I182" s="44">
        <f t="shared" si="22"/>
        <v>0</v>
      </c>
    </row>
    <row r="183" spans="1:9" x14ac:dyDescent="0.2">
      <c r="A183" s="88" t="s">
        <v>249</v>
      </c>
      <c r="B183" s="54"/>
      <c r="C183" s="54" t="s">
        <v>248</v>
      </c>
      <c r="D183" s="53" t="s">
        <v>36</v>
      </c>
      <c r="E183" s="53" t="s">
        <v>53</v>
      </c>
      <c r="F183" s="53"/>
      <c r="G183" s="44">
        <f t="shared" si="22"/>
        <v>150</v>
      </c>
      <c r="H183" s="44">
        <f t="shared" si="22"/>
        <v>0</v>
      </c>
      <c r="I183" s="44">
        <f t="shared" si="22"/>
        <v>0</v>
      </c>
    </row>
    <row r="184" spans="1:9" ht="25.5" x14ac:dyDescent="0.2">
      <c r="A184" s="86" t="s">
        <v>80</v>
      </c>
      <c r="B184" s="54"/>
      <c r="C184" s="54" t="s">
        <v>248</v>
      </c>
      <c r="D184" s="53" t="s">
        <v>36</v>
      </c>
      <c r="E184" s="53" t="s">
        <v>53</v>
      </c>
      <c r="F184" s="53" t="s">
        <v>81</v>
      </c>
      <c r="G184" s="44">
        <f>'6'!G45</f>
        <v>150</v>
      </c>
      <c r="H184" s="44">
        <f>'6'!H45</f>
        <v>0</v>
      </c>
      <c r="I184" s="44">
        <f>'6'!I45</f>
        <v>0</v>
      </c>
    </row>
    <row r="185" spans="1:9" ht="15.75" customHeight="1" x14ac:dyDescent="0.25">
      <c r="A185" s="84" t="s">
        <v>23</v>
      </c>
      <c r="B185" s="43"/>
      <c r="C185" s="38"/>
      <c r="D185" s="38" t="s">
        <v>36</v>
      </c>
      <c r="E185" s="38" t="s">
        <v>41</v>
      </c>
      <c r="F185" s="38"/>
      <c r="G185" s="30">
        <f t="shared" ref="G185:I187" si="23">G186</f>
        <v>524.6</v>
      </c>
      <c r="H185" s="30">
        <f t="shared" si="23"/>
        <v>520.29999999999995</v>
      </c>
      <c r="I185" s="30">
        <f t="shared" si="23"/>
        <v>527.1</v>
      </c>
    </row>
    <row r="186" spans="1:9" x14ac:dyDescent="0.2">
      <c r="A186" s="88" t="s">
        <v>61</v>
      </c>
      <c r="B186" s="54"/>
      <c r="C186" s="53" t="s">
        <v>90</v>
      </c>
      <c r="D186" s="53" t="s">
        <v>36</v>
      </c>
      <c r="E186" s="53" t="s">
        <v>41</v>
      </c>
      <c r="F186" s="41"/>
      <c r="G186" s="44">
        <f t="shared" si="23"/>
        <v>524.6</v>
      </c>
      <c r="H186" s="44">
        <f t="shared" si="23"/>
        <v>520.29999999999995</v>
      </c>
      <c r="I186" s="44">
        <f t="shared" si="23"/>
        <v>527.1</v>
      </c>
    </row>
    <row r="187" spans="1:9" x14ac:dyDescent="0.2">
      <c r="A187" s="88" t="s">
        <v>78</v>
      </c>
      <c r="B187" s="54"/>
      <c r="C187" s="53" t="s">
        <v>91</v>
      </c>
      <c r="D187" s="53" t="s">
        <v>36</v>
      </c>
      <c r="E187" s="53" t="s">
        <v>41</v>
      </c>
      <c r="F187" s="41"/>
      <c r="G187" s="44">
        <f t="shared" si="23"/>
        <v>524.6</v>
      </c>
      <c r="H187" s="44">
        <f t="shared" si="23"/>
        <v>520.29999999999995</v>
      </c>
      <c r="I187" s="44">
        <f t="shared" si="23"/>
        <v>527.1</v>
      </c>
    </row>
    <row r="188" spans="1:9" x14ac:dyDescent="0.2">
      <c r="A188" s="88" t="s">
        <v>78</v>
      </c>
      <c r="B188" s="54"/>
      <c r="C188" s="53" t="s">
        <v>107</v>
      </c>
      <c r="D188" s="53" t="s">
        <v>36</v>
      </c>
      <c r="E188" s="53" t="s">
        <v>41</v>
      </c>
      <c r="F188" s="41"/>
      <c r="G188" s="44">
        <f>G189+G192+G194+G196+G198+G200+G202+G204+G206+G208</f>
        <v>524.6</v>
      </c>
      <c r="H188" s="44">
        <f>H189+H192+H194+H196+H198+H200+H202+H204+H206+H208</f>
        <v>520.29999999999995</v>
      </c>
      <c r="I188" s="44">
        <f>I189+I192+I194+I196+I198+I200+I202+I204+I206+I208</f>
        <v>527.1</v>
      </c>
    </row>
    <row r="189" spans="1:9" ht="25.5" x14ac:dyDescent="0.2">
      <c r="A189" s="88" t="s">
        <v>218</v>
      </c>
      <c r="B189" s="54"/>
      <c r="C189" s="59" t="s">
        <v>93</v>
      </c>
      <c r="D189" s="59" t="s">
        <v>36</v>
      </c>
      <c r="E189" s="59" t="s">
        <v>41</v>
      </c>
      <c r="F189" s="60"/>
      <c r="G189" s="44">
        <f>G190+G191</f>
        <v>77.8</v>
      </c>
      <c r="H189" s="44">
        <f>H190+H191</f>
        <v>72.8</v>
      </c>
      <c r="I189" s="44">
        <f>I190+I191</f>
        <v>72.8</v>
      </c>
    </row>
    <row r="190" spans="1:9" ht="25.5" x14ac:dyDescent="0.2">
      <c r="A190" s="86" t="s">
        <v>80</v>
      </c>
      <c r="B190" s="60"/>
      <c r="C190" s="59" t="s">
        <v>93</v>
      </c>
      <c r="D190" s="59" t="s">
        <v>36</v>
      </c>
      <c r="E190" s="59" t="s">
        <v>41</v>
      </c>
      <c r="F190" s="60">
        <v>240</v>
      </c>
      <c r="G190" s="44">
        <f>'6'!G51</f>
        <v>76.8</v>
      </c>
      <c r="H190" s="44">
        <f>'6'!H51</f>
        <v>71.8</v>
      </c>
      <c r="I190" s="44">
        <f>'6'!I51</f>
        <v>71.8</v>
      </c>
    </row>
    <row r="191" spans="1:9" x14ac:dyDescent="0.2">
      <c r="A191" s="89" t="s">
        <v>79</v>
      </c>
      <c r="B191" s="60"/>
      <c r="C191" s="59" t="s">
        <v>93</v>
      </c>
      <c r="D191" s="59" t="s">
        <v>36</v>
      </c>
      <c r="E191" s="59" t="s">
        <v>41</v>
      </c>
      <c r="F191" s="60">
        <v>850</v>
      </c>
      <c r="G191" s="44">
        <f>'6'!G52</f>
        <v>1</v>
      </c>
      <c r="H191" s="44">
        <f>'6'!H52</f>
        <v>1</v>
      </c>
      <c r="I191" s="44">
        <f>'6'!I52</f>
        <v>1</v>
      </c>
    </row>
    <row r="192" spans="1:9" x14ac:dyDescent="0.2">
      <c r="A192" s="86" t="s">
        <v>50</v>
      </c>
      <c r="B192" s="43"/>
      <c r="C192" s="59" t="s">
        <v>94</v>
      </c>
      <c r="D192" s="41" t="s">
        <v>36</v>
      </c>
      <c r="E192" s="41" t="s">
        <v>41</v>
      </c>
      <c r="F192" s="60"/>
      <c r="G192" s="44">
        <f>G193</f>
        <v>50</v>
      </c>
      <c r="H192" s="44">
        <f>H193</f>
        <v>100</v>
      </c>
      <c r="I192" s="44">
        <f>I193</f>
        <v>100</v>
      </c>
    </row>
    <row r="193" spans="1:9" ht="25.5" x14ac:dyDescent="0.2">
      <c r="A193" s="86" t="s">
        <v>80</v>
      </c>
      <c r="B193" s="43"/>
      <c r="C193" s="59" t="s">
        <v>94</v>
      </c>
      <c r="D193" s="41" t="s">
        <v>36</v>
      </c>
      <c r="E193" s="41" t="s">
        <v>41</v>
      </c>
      <c r="F193" s="60">
        <v>240</v>
      </c>
      <c r="G193" s="44">
        <f>'6'!G54</f>
        <v>50</v>
      </c>
      <c r="H193" s="44">
        <f>'6'!H54</f>
        <v>100</v>
      </c>
      <c r="I193" s="44">
        <f>'6'!I54</f>
        <v>100</v>
      </c>
    </row>
    <row r="194" spans="1:9" ht="17.25" customHeight="1" x14ac:dyDescent="0.2">
      <c r="A194" s="86" t="s">
        <v>219</v>
      </c>
      <c r="B194" s="68"/>
      <c r="C194" s="59" t="s">
        <v>95</v>
      </c>
      <c r="D194" s="41" t="s">
        <v>36</v>
      </c>
      <c r="E194" s="41" t="s">
        <v>41</v>
      </c>
      <c r="F194" s="60"/>
      <c r="G194" s="44">
        <f>G195</f>
        <v>50</v>
      </c>
      <c r="H194" s="44">
        <f>H195</f>
        <v>50</v>
      </c>
      <c r="I194" s="44">
        <f>I195</f>
        <v>50</v>
      </c>
    </row>
    <row r="195" spans="1:9" ht="25.5" x14ac:dyDescent="0.2">
      <c r="A195" s="86" t="s">
        <v>80</v>
      </c>
      <c r="B195" s="68"/>
      <c r="C195" s="59" t="s">
        <v>95</v>
      </c>
      <c r="D195" s="41" t="s">
        <v>36</v>
      </c>
      <c r="E195" s="41" t="s">
        <v>41</v>
      </c>
      <c r="F195" s="60">
        <v>240</v>
      </c>
      <c r="G195" s="44">
        <f>'6'!G56</f>
        <v>50</v>
      </c>
      <c r="H195" s="44">
        <f>'6'!H56</f>
        <v>50</v>
      </c>
      <c r="I195" s="44">
        <f>'6'!I56</f>
        <v>50</v>
      </c>
    </row>
    <row r="196" spans="1:9" ht="25.5" x14ac:dyDescent="0.2">
      <c r="A196" s="86" t="s">
        <v>209</v>
      </c>
      <c r="B196" s="68"/>
      <c r="C196" s="59" t="s">
        <v>208</v>
      </c>
      <c r="D196" s="41" t="s">
        <v>36</v>
      </c>
      <c r="E196" s="41" t="s">
        <v>41</v>
      </c>
      <c r="F196" s="60"/>
      <c r="G196" s="44">
        <f>G197</f>
        <v>3.2</v>
      </c>
      <c r="H196" s="44">
        <f>H197</f>
        <v>50</v>
      </c>
      <c r="I196" s="44">
        <f>I197</f>
        <v>50</v>
      </c>
    </row>
    <row r="197" spans="1:9" ht="25.5" x14ac:dyDescent="0.2">
      <c r="A197" s="86" t="s">
        <v>80</v>
      </c>
      <c r="B197" s="43"/>
      <c r="C197" s="59" t="s">
        <v>208</v>
      </c>
      <c r="D197" s="41" t="s">
        <v>36</v>
      </c>
      <c r="E197" s="41" t="s">
        <v>41</v>
      </c>
      <c r="F197" s="60">
        <v>240</v>
      </c>
      <c r="G197" s="44">
        <f>'6'!G57</f>
        <v>3.2</v>
      </c>
      <c r="H197" s="44">
        <f>'6'!H57</f>
        <v>50</v>
      </c>
      <c r="I197" s="44">
        <f>'6'!I57</f>
        <v>50</v>
      </c>
    </row>
    <row r="198" spans="1:9" ht="13.5" customHeight="1" x14ac:dyDescent="0.2">
      <c r="A198" s="86" t="s">
        <v>220</v>
      </c>
      <c r="B198" s="43"/>
      <c r="C198" s="59" t="s">
        <v>96</v>
      </c>
      <c r="D198" s="41" t="s">
        <v>36</v>
      </c>
      <c r="E198" s="41" t="s">
        <v>41</v>
      </c>
      <c r="F198" s="60"/>
      <c r="G198" s="44">
        <f>G199</f>
        <v>65.099999999999994</v>
      </c>
      <c r="H198" s="44">
        <f>H199</f>
        <v>0</v>
      </c>
      <c r="I198" s="44">
        <f>I199</f>
        <v>0</v>
      </c>
    </row>
    <row r="199" spans="1:9" ht="30" customHeight="1" x14ac:dyDescent="0.2">
      <c r="A199" s="86" t="s">
        <v>80</v>
      </c>
      <c r="B199" s="43"/>
      <c r="C199" s="59" t="s">
        <v>96</v>
      </c>
      <c r="D199" s="41" t="s">
        <v>36</v>
      </c>
      <c r="E199" s="41" t="s">
        <v>41</v>
      </c>
      <c r="F199" s="60">
        <v>240</v>
      </c>
      <c r="G199" s="44">
        <f>'6'!G59</f>
        <v>65.099999999999994</v>
      </c>
      <c r="H199" s="44">
        <f>'6'!H59</f>
        <v>0</v>
      </c>
      <c r="I199" s="44">
        <f>'6'!I59</f>
        <v>0</v>
      </c>
    </row>
    <row r="200" spans="1:9" ht="27.6" customHeight="1" x14ac:dyDescent="0.2">
      <c r="A200" s="86" t="s">
        <v>64</v>
      </c>
      <c r="B200" s="43"/>
      <c r="C200" s="59" t="s">
        <v>97</v>
      </c>
      <c r="D200" s="41" t="s">
        <v>36</v>
      </c>
      <c r="E200" s="41" t="s">
        <v>41</v>
      </c>
      <c r="F200" s="60"/>
      <c r="G200" s="44">
        <f>G201</f>
        <v>7</v>
      </c>
      <c r="H200" s="44">
        <f>H201</f>
        <v>7.3</v>
      </c>
      <c r="I200" s="44">
        <f>I201</f>
        <v>7.6</v>
      </c>
    </row>
    <row r="201" spans="1:9" x14ac:dyDescent="0.2">
      <c r="A201" s="89" t="s">
        <v>79</v>
      </c>
      <c r="B201" s="43"/>
      <c r="C201" s="59" t="s">
        <v>97</v>
      </c>
      <c r="D201" s="41" t="s">
        <v>36</v>
      </c>
      <c r="E201" s="41" t="s">
        <v>41</v>
      </c>
      <c r="F201" s="60">
        <v>850</v>
      </c>
      <c r="G201" s="44">
        <f>'6'!G62</f>
        <v>7</v>
      </c>
      <c r="H201" s="44">
        <f>'6'!H62</f>
        <v>7.3</v>
      </c>
      <c r="I201" s="44">
        <f>'6'!I62</f>
        <v>7.6</v>
      </c>
    </row>
    <row r="202" spans="1:9" ht="25.5" x14ac:dyDescent="0.2">
      <c r="A202" s="86" t="s">
        <v>65</v>
      </c>
      <c r="B202" s="43"/>
      <c r="C202" s="59" t="s">
        <v>98</v>
      </c>
      <c r="D202" s="41" t="s">
        <v>36</v>
      </c>
      <c r="E202" s="41" t="s">
        <v>41</v>
      </c>
      <c r="F202" s="60"/>
      <c r="G202" s="44">
        <f>G203</f>
        <v>247.5</v>
      </c>
      <c r="H202" s="44">
        <f>H203</f>
        <v>203.2</v>
      </c>
      <c r="I202" s="44">
        <f>I203</f>
        <v>209.7</v>
      </c>
    </row>
    <row r="203" spans="1:9" ht="25.5" x14ac:dyDescent="0.2">
      <c r="A203" s="86" t="s">
        <v>80</v>
      </c>
      <c r="B203" s="43"/>
      <c r="C203" s="59" t="s">
        <v>98</v>
      </c>
      <c r="D203" s="41" t="s">
        <v>36</v>
      </c>
      <c r="E203" s="41" t="s">
        <v>41</v>
      </c>
      <c r="F203" s="60">
        <v>240</v>
      </c>
      <c r="G203" s="44">
        <f>'6'!G64</f>
        <v>247.5</v>
      </c>
      <c r="H203" s="44">
        <f>'6'!H64</f>
        <v>203.2</v>
      </c>
      <c r="I203" s="44">
        <f>'6'!I64</f>
        <v>209.7</v>
      </c>
    </row>
    <row r="204" spans="1:9" ht="51" x14ac:dyDescent="0.2">
      <c r="A204" s="89" t="s">
        <v>221</v>
      </c>
      <c r="B204" s="43"/>
      <c r="C204" s="59" t="s">
        <v>101</v>
      </c>
      <c r="D204" s="41" t="s">
        <v>36</v>
      </c>
      <c r="E204" s="41" t="s">
        <v>41</v>
      </c>
      <c r="F204" s="60"/>
      <c r="G204" s="44">
        <f>G205</f>
        <v>24</v>
      </c>
      <c r="H204" s="44">
        <f>H205</f>
        <v>24</v>
      </c>
      <c r="I204" s="44">
        <f>I205</f>
        <v>24</v>
      </c>
    </row>
    <row r="205" spans="1:9" x14ac:dyDescent="0.2">
      <c r="A205" s="86" t="s">
        <v>56</v>
      </c>
      <c r="B205" s="43"/>
      <c r="C205" s="59" t="s">
        <v>101</v>
      </c>
      <c r="D205" s="41" t="s">
        <v>36</v>
      </c>
      <c r="E205" s="41" t="s">
        <v>41</v>
      </c>
      <c r="F205" s="60">
        <v>540</v>
      </c>
      <c r="G205" s="44">
        <f>'6'!G66</f>
        <v>24</v>
      </c>
      <c r="H205" s="44">
        <f>'6'!H66</f>
        <v>24</v>
      </c>
      <c r="I205" s="44">
        <f>'6'!I66</f>
        <v>24</v>
      </c>
    </row>
    <row r="206" spans="1:9" x14ac:dyDescent="0.2">
      <c r="A206" s="86" t="s">
        <v>67</v>
      </c>
      <c r="B206" s="43"/>
      <c r="C206" s="59" t="s">
        <v>100</v>
      </c>
      <c r="D206" s="41" t="s">
        <v>36</v>
      </c>
      <c r="E206" s="41" t="s">
        <v>41</v>
      </c>
      <c r="F206" s="60"/>
      <c r="G206" s="44">
        <f>G207</f>
        <v>0</v>
      </c>
      <c r="H206" s="44">
        <f>H207</f>
        <v>10</v>
      </c>
      <c r="I206" s="44">
        <f>I207</f>
        <v>10</v>
      </c>
    </row>
    <row r="207" spans="1:9" ht="25.5" x14ac:dyDescent="0.2">
      <c r="A207" s="86" t="s">
        <v>80</v>
      </c>
      <c r="B207" s="43"/>
      <c r="C207" s="59" t="s">
        <v>100</v>
      </c>
      <c r="D207" s="41" t="s">
        <v>36</v>
      </c>
      <c r="E207" s="41" t="s">
        <v>41</v>
      </c>
      <c r="F207" s="60">
        <v>240</v>
      </c>
      <c r="G207" s="44">
        <f>'6'!G68</f>
        <v>0</v>
      </c>
      <c r="H207" s="44">
        <f>'6'!H68</f>
        <v>10</v>
      </c>
      <c r="I207" s="44">
        <f>'6'!I68</f>
        <v>10</v>
      </c>
    </row>
    <row r="208" spans="1:9" ht="25.5" x14ac:dyDescent="0.2">
      <c r="A208" s="86" t="s">
        <v>66</v>
      </c>
      <c r="B208" s="43"/>
      <c r="C208" s="59" t="s">
        <v>99</v>
      </c>
      <c r="D208" s="41" t="s">
        <v>36</v>
      </c>
      <c r="E208" s="41" t="s">
        <v>41</v>
      </c>
      <c r="F208" s="60"/>
      <c r="G208" s="44">
        <f>G209</f>
        <v>0</v>
      </c>
      <c r="H208" s="44">
        <f>H209</f>
        <v>3</v>
      </c>
      <c r="I208" s="44">
        <f>I209</f>
        <v>3</v>
      </c>
    </row>
    <row r="209" spans="1:9" ht="25.5" x14ac:dyDescent="0.2">
      <c r="A209" s="86" t="s">
        <v>80</v>
      </c>
      <c r="B209" s="43"/>
      <c r="C209" s="59" t="s">
        <v>99</v>
      </c>
      <c r="D209" s="41" t="s">
        <v>36</v>
      </c>
      <c r="E209" s="41" t="s">
        <v>41</v>
      </c>
      <c r="F209" s="60">
        <v>240</v>
      </c>
      <c r="G209" s="44">
        <f>'6'!G70</f>
        <v>0</v>
      </c>
      <c r="H209" s="44">
        <f>'6'!H70</f>
        <v>3</v>
      </c>
      <c r="I209" s="44">
        <f>'6'!I70</f>
        <v>3</v>
      </c>
    </row>
    <row r="210" spans="1:9" x14ac:dyDescent="0.2">
      <c r="A210" s="84" t="s">
        <v>13</v>
      </c>
      <c r="B210" s="43"/>
      <c r="C210" s="70"/>
      <c r="D210" s="70" t="s">
        <v>42</v>
      </c>
      <c r="E210" s="70" t="s">
        <v>37</v>
      </c>
      <c r="F210" s="70"/>
      <c r="G210" s="44">
        <f t="shared" ref="G210:H212" si="24">G211</f>
        <v>278.29999999999995</v>
      </c>
      <c r="H210" s="44">
        <f t="shared" si="24"/>
        <v>266.39999999999998</v>
      </c>
      <c r="I210" s="44"/>
    </row>
    <row r="211" spans="1:9" x14ac:dyDescent="0.2">
      <c r="A211" s="86" t="s">
        <v>19</v>
      </c>
      <c r="B211" s="43"/>
      <c r="C211" s="45"/>
      <c r="D211" s="45" t="s">
        <v>42</v>
      </c>
      <c r="E211" s="45" t="s">
        <v>38</v>
      </c>
      <c r="F211" s="45"/>
      <c r="G211" s="44">
        <f t="shared" si="24"/>
        <v>278.29999999999995</v>
      </c>
      <c r="H211" s="44">
        <f t="shared" si="24"/>
        <v>266.39999999999998</v>
      </c>
      <c r="I211" s="44"/>
    </row>
    <row r="212" spans="1:9" x14ac:dyDescent="0.2">
      <c r="A212" s="88" t="s">
        <v>61</v>
      </c>
      <c r="B212" s="43"/>
      <c r="C212" s="54" t="s">
        <v>90</v>
      </c>
      <c r="D212" s="45" t="s">
        <v>42</v>
      </c>
      <c r="E212" s="45" t="s">
        <v>38</v>
      </c>
      <c r="F212" s="45"/>
      <c r="G212" s="44">
        <f t="shared" si="24"/>
        <v>278.29999999999995</v>
      </c>
      <c r="H212" s="44">
        <f t="shared" si="24"/>
        <v>266.39999999999998</v>
      </c>
      <c r="I212" s="44"/>
    </row>
    <row r="213" spans="1:9" x14ac:dyDescent="0.2">
      <c r="A213" s="88" t="s">
        <v>78</v>
      </c>
      <c r="B213" s="43"/>
      <c r="C213" s="54" t="s">
        <v>91</v>
      </c>
      <c r="D213" s="45" t="s">
        <v>42</v>
      </c>
      <c r="E213" s="45" t="s">
        <v>38</v>
      </c>
      <c r="F213" s="45"/>
      <c r="G213" s="44">
        <f>G214</f>
        <v>278.29999999999995</v>
      </c>
      <c r="H213" s="44">
        <f>H214</f>
        <v>266.39999999999998</v>
      </c>
      <c r="I213" s="44"/>
    </row>
    <row r="214" spans="1:9" ht="25.5" x14ac:dyDescent="0.2">
      <c r="A214" s="86" t="s">
        <v>33</v>
      </c>
      <c r="B214" s="43"/>
      <c r="C214" s="60" t="s">
        <v>102</v>
      </c>
      <c r="D214" s="45" t="s">
        <v>42</v>
      </c>
      <c r="E214" s="45" t="s">
        <v>38</v>
      </c>
      <c r="F214" s="74"/>
      <c r="G214" s="44">
        <f>SUM(G215:G216)</f>
        <v>278.29999999999995</v>
      </c>
      <c r="H214" s="44">
        <f>SUM(H215:H216)</f>
        <v>266.39999999999998</v>
      </c>
      <c r="I214" s="44"/>
    </row>
    <row r="215" spans="1:9" ht="25.5" x14ac:dyDescent="0.2">
      <c r="A215" s="87" t="s">
        <v>82</v>
      </c>
      <c r="B215" s="43"/>
      <c r="C215" s="54" t="s">
        <v>102</v>
      </c>
      <c r="D215" s="45" t="s">
        <v>42</v>
      </c>
      <c r="E215" s="45" t="s">
        <v>38</v>
      </c>
      <c r="F215" s="60">
        <v>120</v>
      </c>
      <c r="G215" s="44">
        <f>'6'!G83</f>
        <v>256.39999999999998</v>
      </c>
      <c r="H215" s="44">
        <f>'6'!H83</f>
        <v>242.7</v>
      </c>
      <c r="I215" s="44"/>
    </row>
    <row r="216" spans="1:9" ht="25.5" x14ac:dyDescent="0.2">
      <c r="A216" s="86" t="s">
        <v>80</v>
      </c>
      <c r="B216" s="43"/>
      <c r="C216" s="54" t="s">
        <v>102</v>
      </c>
      <c r="D216" s="45" t="s">
        <v>42</v>
      </c>
      <c r="E216" s="45" t="s">
        <v>38</v>
      </c>
      <c r="F216" s="60">
        <v>240</v>
      </c>
      <c r="G216" s="44">
        <f>'6'!G84</f>
        <v>21.900000000000002</v>
      </c>
      <c r="H216" s="44">
        <f>'6'!H84</f>
        <v>23.7</v>
      </c>
      <c r="I216" s="44"/>
    </row>
    <row r="217" spans="1:9" ht="25.5" x14ac:dyDescent="0.2">
      <c r="A217" s="84" t="s">
        <v>284</v>
      </c>
      <c r="B217" s="43"/>
      <c r="C217" s="99"/>
      <c r="D217" s="45" t="s">
        <v>38</v>
      </c>
      <c r="E217" s="82">
        <v>14</v>
      </c>
      <c r="F217" s="99"/>
      <c r="G217" s="99">
        <f>G218</f>
        <v>3.5</v>
      </c>
      <c r="H217" s="44"/>
      <c r="I217" s="44"/>
    </row>
    <row r="218" spans="1:9" x14ac:dyDescent="0.2">
      <c r="A218" s="86" t="s">
        <v>61</v>
      </c>
      <c r="B218" s="43"/>
      <c r="C218" s="99" t="s">
        <v>90</v>
      </c>
      <c r="D218" s="45" t="s">
        <v>38</v>
      </c>
      <c r="E218" s="82">
        <v>14</v>
      </c>
      <c r="F218" s="99"/>
      <c r="G218" s="99">
        <f>G219</f>
        <v>3.5</v>
      </c>
      <c r="H218" s="44"/>
      <c r="I218" s="44"/>
    </row>
    <row r="219" spans="1:9" x14ac:dyDescent="0.2">
      <c r="A219" s="86" t="s">
        <v>78</v>
      </c>
      <c r="B219" s="43"/>
      <c r="C219" s="99" t="s">
        <v>91</v>
      </c>
      <c r="D219" s="45" t="s">
        <v>38</v>
      </c>
      <c r="E219" s="82">
        <v>14</v>
      </c>
      <c r="F219" s="99"/>
      <c r="G219" s="99">
        <f>G220</f>
        <v>3.5</v>
      </c>
      <c r="H219" s="44"/>
      <c r="I219" s="44"/>
    </row>
    <row r="220" spans="1:9" x14ac:dyDescent="0.2">
      <c r="A220" s="86" t="s">
        <v>78</v>
      </c>
      <c r="B220" s="43"/>
      <c r="C220" s="99" t="s">
        <v>107</v>
      </c>
      <c r="D220" s="45" t="s">
        <v>38</v>
      </c>
      <c r="E220" s="82">
        <v>14</v>
      </c>
      <c r="F220" s="99"/>
      <c r="G220" s="99">
        <f>G221</f>
        <v>3.5</v>
      </c>
      <c r="H220" s="44"/>
      <c r="I220" s="44"/>
    </row>
    <row r="221" spans="1:9" ht="38.25" x14ac:dyDescent="0.2">
      <c r="A221" s="86" t="s">
        <v>285</v>
      </c>
      <c r="B221" s="43"/>
      <c r="C221" s="99" t="s">
        <v>286</v>
      </c>
      <c r="D221" s="45" t="s">
        <v>38</v>
      </c>
      <c r="E221" s="82">
        <v>14</v>
      </c>
      <c r="F221" s="99"/>
      <c r="G221" s="99">
        <f>G222</f>
        <v>3.5</v>
      </c>
      <c r="H221" s="44"/>
      <c r="I221" s="44"/>
    </row>
    <row r="222" spans="1:9" ht="25.5" x14ac:dyDescent="0.2">
      <c r="A222" s="86" t="s">
        <v>80</v>
      </c>
      <c r="B222" s="43"/>
      <c r="C222" s="99" t="s">
        <v>286</v>
      </c>
      <c r="D222" s="45" t="s">
        <v>38</v>
      </c>
      <c r="E222" s="82">
        <v>14</v>
      </c>
      <c r="F222" s="99">
        <v>240</v>
      </c>
      <c r="G222" s="99">
        <v>3.5</v>
      </c>
      <c r="H222" s="44"/>
      <c r="I222" s="44"/>
    </row>
    <row r="223" spans="1:9" hidden="1" x14ac:dyDescent="0.2">
      <c r="A223" s="86"/>
      <c r="B223" s="43"/>
      <c r="C223" s="54"/>
      <c r="D223" s="45"/>
      <c r="E223" s="45"/>
      <c r="F223" s="60"/>
      <c r="G223" s="44"/>
      <c r="H223" s="44"/>
      <c r="I223" s="44"/>
    </row>
    <row r="224" spans="1:9" hidden="1" x14ac:dyDescent="0.2">
      <c r="A224" s="86"/>
      <c r="B224" s="43"/>
      <c r="C224" s="54"/>
      <c r="D224" s="45"/>
      <c r="E224" s="45"/>
      <c r="F224" s="60"/>
      <c r="G224" s="44"/>
      <c r="H224" s="44"/>
      <c r="I224" s="44"/>
    </row>
    <row r="225" spans="1:9" hidden="1" x14ac:dyDescent="0.2">
      <c r="A225" s="86"/>
      <c r="B225" s="43"/>
      <c r="C225" s="54"/>
      <c r="D225" s="45"/>
      <c r="E225" s="45"/>
      <c r="F225" s="60"/>
      <c r="G225" s="44"/>
      <c r="H225" s="44"/>
      <c r="I225" s="44"/>
    </row>
    <row r="226" spans="1:9" hidden="1" x14ac:dyDescent="0.2">
      <c r="A226" s="86"/>
      <c r="B226" s="43"/>
      <c r="C226" s="54"/>
      <c r="D226" s="45"/>
      <c r="E226" s="45"/>
      <c r="F226" s="60"/>
      <c r="G226" s="44"/>
      <c r="H226" s="44"/>
      <c r="I226" s="44"/>
    </row>
    <row r="227" spans="1:9" hidden="1" x14ac:dyDescent="0.2">
      <c r="A227" s="86"/>
      <c r="B227" s="43"/>
      <c r="C227" s="54"/>
      <c r="D227" s="45"/>
      <c r="E227" s="45"/>
      <c r="F227" s="60"/>
      <c r="G227" s="44"/>
      <c r="H227" s="44"/>
      <c r="I227" s="44"/>
    </row>
    <row r="228" spans="1:9" hidden="1" x14ac:dyDescent="0.2">
      <c r="A228" s="86"/>
      <c r="B228" s="43"/>
      <c r="C228" s="54"/>
      <c r="D228" s="45"/>
      <c r="E228" s="45"/>
      <c r="F228" s="60"/>
      <c r="G228" s="44"/>
      <c r="H228" s="44"/>
      <c r="I228" s="44"/>
    </row>
    <row r="229" spans="1:9" hidden="1" x14ac:dyDescent="0.2">
      <c r="A229" s="86"/>
      <c r="B229" s="43"/>
      <c r="C229" s="54"/>
      <c r="D229" s="45"/>
      <c r="E229" s="45"/>
      <c r="F229" s="60"/>
      <c r="G229" s="44"/>
      <c r="H229" s="44"/>
      <c r="I229" s="44"/>
    </row>
    <row r="230" spans="1:9" ht="15" x14ac:dyDescent="0.25">
      <c r="A230" s="84" t="s">
        <v>7</v>
      </c>
      <c r="B230" s="32">
        <v>911</v>
      </c>
      <c r="C230" s="70"/>
      <c r="D230" s="70" t="s">
        <v>45</v>
      </c>
      <c r="E230" s="70" t="s">
        <v>37</v>
      </c>
      <c r="F230" s="60"/>
      <c r="G230" s="30">
        <f>G231+G249</f>
        <v>861.9</v>
      </c>
      <c r="H230" s="30">
        <f>H231+H249</f>
        <v>347.38</v>
      </c>
      <c r="I230" s="30">
        <f>I231+I249</f>
        <v>228.78</v>
      </c>
    </row>
    <row r="231" spans="1:9" x14ac:dyDescent="0.2">
      <c r="A231" s="86" t="s">
        <v>21</v>
      </c>
      <c r="B231" s="72"/>
      <c r="C231" s="41"/>
      <c r="D231" s="77" t="s">
        <v>45</v>
      </c>
      <c r="E231" s="77" t="s">
        <v>36</v>
      </c>
      <c r="F231" s="60"/>
      <c r="G231" s="44">
        <f t="shared" ref="G231:I233" si="25">G232</f>
        <v>234.10000000000002</v>
      </c>
      <c r="H231" s="44">
        <f t="shared" si="25"/>
        <v>228.78</v>
      </c>
      <c r="I231" s="44">
        <f t="shared" si="25"/>
        <v>228.78</v>
      </c>
    </row>
    <row r="232" spans="1:9" x14ac:dyDescent="0.2">
      <c r="A232" s="88" t="s">
        <v>61</v>
      </c>
      <c r="B232" s="72"/>
      <c r="C232" s="54" t="s">
        <v>90</v>
      </c>
      <c r="D232" s="41" t="s">
        <v>45</v>
      </c>
      <c r="E232" s="41" t="s">
        <v>36</v>
      </c>
      <c r="F232" s="41"/>
      <c r="G232" s="44">
        <f t="shared" si="25"/>
        <v>234.10000000000002</v>
      </c>
      <c r="H232" s="44">
        <f t="shared" si="25"/>
        <v>228.78</v>
      </c>
      <c r="I232" s="44">
        <f t="shared" si="25"/>
        <v>228.78</v>
      </c>
    </row>
    <row r="233" spans="1:9" x14ac:dyDescent="0.2">
      <c r="A233" s="88" t="s">
        <v>165</v>
      </c>
      <c r="B233" s="72"/>
      <c r="C233" s="78" t="s">
        <v>91</v>
      </c>
      <c r="D233" s="41" t="s">
        <v>45</v>
      </c>
      <c r="E233" s="41" t="s">
        <v>36</v>
      </c>
      <c r="F233" s="41"/>
      <c r="G233" s="44">
        <f t="shared" si="25"/>
        <v>234.10000000000002</v>
      </c>
      <c r="H233" s="44">
        <f t="shared" si="25"/>
        <v>228.78</v>
      </c>
      <c r="I233" s="44">
        <f t="shared" si="25"/>
        <v>228.78</v>
      </c>
    </row>
    <row r="234" spans="1:9" x14ac:dyDescent="0.2">
      <c r="A234" s="88" t="s">
        <v>165</v>
      </c>
      <c r="B234" s="72"/>
      <c r="C234" s="78" t="s">
        <v>107</v>
      </c>
      <c r="D234" s="41" t="s">
        <v>45</v>
      </c>
      <c r="E234" s="41" t="s">
        <v>36</v>
      </c>
      <c r="F234" s="41"/>
      <c r="G234" s="44">
        <f>G235+G237</f>
        <v>234.10000000000002</v>
      </c>
      <c r="H234" s="44">
        <f>H235+H237</f>
        <v>228.78</v>
      </c>
      <c r="I234" s="44">
        <f>I235+I237</f>
        <v>228.78</v>
      </c>
    </row>
    <row r="235" spans="1:9" x14ac:dyDescent="0.2">
      <c r="A235" s="88" t="s">
        <v>175</v>
      </c>
      <c r="B235" s="72"/>
      <c r="C235" s="76" t="s">
        <v>172</v>
      </c>
      <c r="D235" s="41" t="s">
        <v>45</v>
      </c>
      <c r="E235" s="41" t="s">
        <v>36</v>
      </c>
      <c r="F235" s="41"/>
      <c r="G235" s="44">
        <f>G236</f>
        <v>0</v>
      </c>
      <c r="H235" s="44">
        <f>H236</f>
        <v>0</v>
      </c>
      <c r="I235" s="44">
        <f>I236</f>
        <v>0</v>
      </c>
    </row>
    <row r="236" spans="1:9" ht="25.5" hidden="1" x14ac:dyDescent="0.2">
      <c r="A236" s="86" t="s">
        <v>80</v>
      </c>
      <c r="B236" s="72"/>
      <c r="C236" s="76" t="s">
        <v>172</v>
      </c>
      <c r="D236" s="41" t="s">
        <v>45</v>
      </c>
      <c r="E236" s="41" t="s">
        <v>36</v>
      </c>
      <c r="F236" s="46" t="s">
        <v>81</v>
      </c>
      <c r="G236" s="44"/>
      <c r="H236" s="44"/>
      <c r="I236" s="44"/>
    </row>
    <row r="237" spans="1:9" x14ac:dyDescent="0.2">
      <c r="A237" s="88" t="s">
        <v>228</v>
      </c>
      <c r="B237" s="72"/>
      <c r="C237" s="54" t="s">
        <v>109</v>
      </c>
      <c r="D237" s="41" t="s">
        <v>45</v>
      </c>
      <c r="E237" s="41" t="s">
        <v>36</v>
      </c>
      <c r="F237" s="46"/>
      <c r="G237" s="44">
        <f>G238</f>
        <v>234.10000000000002</v>
      </c>
      <c r="H237" s="44">
        <f>H238</f>
        <v>228.78</v>
      </c>
      <c r="I237" s="44">
        <f>I238</f>
        <v>228.78</v>
      </c>
    </row>
    <row r="238" spans="1:9" ht="27" customHeight="1" x14ac:dyDescent="0.2">
      <c r="A238" s="86" t="s">
        <v>80</v>
      </c>
      <c r="B238" s="43"/>
      <c r="C238" s="60" t="s">
        <v>109</v>
      </c>
      <c r="D238" s="41" t="s">
        <v>45</v>
      </c>
      <c r="E238" s="41" t="s">
        <v>36</v>
      </c>
      <c r="F238" s="46" t="s">
        <v>81</v>
      </c>
      <c r="G238" s="44">
        <f>'6'!G149</f>
        <v>234.10000000000002</v>
      </c>
      <c r="H238" s="44">
        <v>228.78</v>
      </c>
      <c r="I238" s="44">
        <v>228.78</v>
      </c>
    </row>
    <row r="239" spans="1:9" ht="13.5" customHeight="1" x14ac:dyDescent="0.2">
      <c r="A239" s="84" t="s">
        <v>7</v>
      </c>
      <c r="B239" s="68"/>
      <c r="C239" s="60"/>
      <c r="D239" s="125" t="s">
        <v>45</v>
      </c>
      <c r="E239" s="125" t="s">
        <v>37</v>
      </c>
      <c r="F239" s="41"/>
      <c r="G239" s="44">
        <f t="shared" ref="G239:G244" si="26">G240</f>
        <v>4112.8999999999996</v>
      </c>
      <c r="H239" s="44"/>
      <c r="I239" s="44"/>
    </row>
    <row r="240" spans="1:9" ht="13.5" customHeight="1" x14ac:dyDescent="0.25">
      <c r="A240" s="106" t="s">
        <v>8</v>
      </c>
      <c r="B240" s="72"/>
      <c r="C240" s="41"/>
      <c r="D240" s="77" t="s">
        <v>45</v>
      </c>
      <c r="E240" s="77" t="s">
        <v>42</v>
      </c>
      <c r="F240" s="41"/>
      <c r="G240" s="44">
        <f t="shared" si="26"/>
        <v>4112.8999999999996</v>
      </c>
      <c r="H240" s="44"/>
      <c r="I240" s="44"/>
    </row>
    <row r="241" spans="1:9" ht="13.5" customHeight="1" x14ac:dyDescent="0.2">
      <c r="A241" s="88" t="s">
        <v>61</v>
      </c>
      <c r="B241" s="72"/>
      <c r="C241" s="54" t="s">
        <v>90</v>
      </c>
      <c r="D241" s="41" t="s">
        <v>45</v>
      </c>
      <c r="E241" s="45" t="s">
        <v>42</v>
      </c>
      <c r="F241" s="41"/>
      <c r="G241" s="44">
        <f t="shared" si="26"/>
        <v>4112.8999999999996</v>
      </c>
      <c r="H241" s="44"/>
      <c r="I241" s="44"/>
    </row>
    <row r="242" spans="1:9" ht="13.5" customHeight="1" x14ac:dyDescent="0.2">
      <c r="A242" s="88" t="s">
        <v>165</v>
      </c>
      <c r="B242" s="72"/>
      <c r="C242" s="78" t="s">
        <v>91</v>
      </c>
      <c r="D242" s="41" t="s">
        <v>45</v>
      </c>
      <c r="E242" s="45" t="s">
        <v>42</v>
      </c>
      <c r="F242" s="41"/>
      <c r="G242" s="44">
        <f t="shared" si="26"/>
        <v>4112.8999999999996</v>
      </c>
      <c r="H242" s="44"/>
      <c r="I242" s="44"/>
    </row>
    <row r="243" spans="1:9" ht="13.5" customHeight="1" x14ac:dyDescent="0.2">
      <c r="A243" s="88" t="s">
        <v>165</v>
      </c>
      <c r="B243" s="72"/>
      <c r="C243" s="78" t="s">
        <v>107</v>
      </c>
      <c r="D243" s="41" t="s">
        <v>45</v>
      </c>
      <c r="E243" s="45" t="s">
        <v>42</v>
      </c>
      <c r="F243" s="41"/>
      <c r="G243" s="44">
        <f>G244+G246</f>
        <v>4112.8999999999996</v>
      </c>
      <c r="H243" s="44"/>
      <c r="I243" s="44"/>
    </row>
    <row r="244" spans="1:9" ht="13.5" customHeight="1" x14ac:dyDescent="0.2">
      <c r="A244" s="86" t="s">
        <v>293</v>
      </c>
      <c r="B244" s="43"/>
      <c r="C244" s="76" t="s">
        <v>294</v>
      </c>
      <c r="D244" s="41" t="s">
        <v>45</v>
      </c>
      <c r="E244" s="45" t="s">
        <v>42</v>
      </c>
      <c r="F244" s="41"/>
      <c r="G244" s="44">
        <f t="shared" si="26"/>
        <v>3780</v>
      </c>
      <c r="H244" s="44"/>
      <c r="I244" s="44"/>
    </row>
    <row r="245" spans="1:9" ht="13.5" customHeight="1" x14ac:dyDescent="0.2">
      <c r="A245" s="86" t="s">
        <v>309</v>
      </c>
      <c r="B245" s="43"/>
      <c r="C245" s="76" t="s">
        <v>294</v>
      </c>
      <c r="D245" s="41" t="s">
        <v>45</v>
      </c>
      <c r="E245" s="45" t="s">
        <v>42</v>
      </c>
      <c r="F245" s="45" t="s">
        <v>308</v>
      </c>
      <c r="G245" s="44">
        <v>3780</v>
      </c>
      <c r="H245" s="44"/>
      <c r="I245" s="44"/>
    </row>
    <row r="246" spans="1:9" ht="23.25" customHeight="1" x14ac:dyDescent="0.2">
      <c r="A246" s="132" t="s">
        <v>304</v>
      </c>
      <c r="B246" s="43"/>
      <c r="C246" s="76" t="s">
        <v>305</v>
      </c>
      <c r="D246" s="41" t="s">
        <v>45</v>
      </c>
      <c r="E246" s="45" t="s">
        <v>42</v>
      </c>
      <c r="F246" s="41"/>
      <c r="G246" s="44">
        <f>G247+G248</f>
        <v>332.9</v>
      </c>
      <c r="H246" s="44"/>
      <c r="I246" s="44"/>
    </row>
    <row r="247" spans="1:9" ht="23.25" customHeight="1" x14ac:dyDescent="0.2">
      <c r="A247" s="86" t="s">
        <v>80</v>
      </c>
      <c r="B247" s="43"/>
      <c r="C247" s="76" t="s">
        <v>305</v>
      </c>
      <c r="D247" s="41" t="s">
        <v>45</v>
      </c>
      <c r="E247" s="45" t="s">
        <v>42</v>
      </c>
      <c r="F247" s="41" t="s">
        <v>81</v>
      </c>
      <c r="G247" s="44">
        <f>290</f>
        <v>290</v>
      </c>
      <c r="H247" s="44"/>
      <c r="I247" s="44"/>
    </row>
    <row r="248" spans="1:9" ht="23.25" customHeight="1" x14ac:dyDescent="0.2">
      <c r="A248" s="86" t="s">
        <v>309</v>
      </c>
      <c r="B248" s="43"/>
      <c r="C248" s="76" t="s">
        <v>305</v>
      </c>
      <c r="D248" s="41" t="s">
        <v>45</v>
      </c>
      <c r="E248" s="45" t="s">
        <v>42</v>
      </c>
      <c r="F248" s="80" t="s">
        <v>308</v>
      </c>
      <c r="G248" s="44">
        <v>42.9</v>
      </c>
      <c r="H248" s="44"/>
      <c r="I248" s="44"/>
    </row>
    <row r="249" spans="1:9" ht="15" x14ac:dyDescent="0.25">
      <c r="A249" s="84" t="s">
        <v>22</v>
      </c>
      <c r="B249" s="32">
        <v>911</v>
      </c>
      <c r="C249" s="41"/>
      <c r="D249" s="77" t="s">
        <v>45</v>
      </c>
      <c r="E249" s="77" t="s">
        <v>38</v>
      </c>
      <c r="F249" s="60"/>
      <c r="G249" s="30">
        <f t="shared" ref="G249:I252" si="27">G250</f>
        <v>627.79999999999995</v>
      </c>
      <c r="H249" s="30">
        <f t="shared" si="27"/>
        <v>118.6</v>
      </c>
      <c r="I249" s="30">
        <f t="shared" si="27"/>
        <v>0</v>
      </c>
    </row>
    <row r="250" spans="1:9" x14ac:dyDescent="0.2">
      <c r="A250" s="88" t="s">
        <v>61</v>
      </c>
      <c r="B250" s="43"/>
      <c r="C250" s="54" t="s">
        <v>90</v>
      </c>
      <c r="D250" s="41" t="s">
        <v>45</v>
      </c>
      <c r="E250" s="45" t="s">
        <v>38</v>
      </c>
      <c r="F250" s="41"/>
      <c r="G250" s="44">
        <f t="shared" si="27"/>
        <v>627.79999999999995</v>
      </c>
      <c r="H250" s="44">
        <f t="shared" si="27"/>
        <v>118.6</v>
      </c>
      <c r="I250" s="44">
        <f t="shared" si="27"/>
        <v>0</v>
      </c>
    </row>
    <row r="251" spans="1:9" x14ac:dyDescent="0.2">
      <c r="A251" s="88" t="s">
        <v>165</v>
      </c>
      <c r="B251" s="43"/>
      <c r="C251" s="78" t="s">
        <v>91</v>
      </c>
      <c r="D251" s="41" t="s">
        <v>45</v>
      </c>
      <c r="E251" s="45" t="s">
        <v>38</v>
      </c>
      <c r="F251" s="41"/>
      <c r="G251" s="44">
        <f t="shared" si="27"/>
        <v>627.79999999999995</v>
      </c>
      <c r="H251" s="44">
        <f t="shared" si="27"/>
        <v>118.6</v>
      </c>
      <c r="I251" s="44">
        <f t="shared" si="27"/>
        <v>0</v>
      </c>
    </row>
    <row r="252" spans="1:9" x14ac:dyDescent="0.2">
      <c r="A252" s="88" t="s">
        <v>165</v>
      </c>
      <c r="B252" s="43"/>
      <c r="C252" s="78" t="s">
        <v>107</v>
      </c>
      <c r="D252" s="41" t="s">
        <v>45</v>
      </c>
      <c r="E252" s="45" t="s">
        <v>38</v>
      </c>
      <c r="F252" s="41"/>
      <c r="G252" s="44">
        <f>G253</f>
        <v>627.79999999999995</v>
      </c>
      <c r="H252" s="44">
        <f t="shared" si="27"/>
        <v>118.6</v>
      </c>
      <c r="I252" s="44">
        <f t="shared" si="27"/>
        <v>0</v>
      </c>
    </row>
    <row r="253" spans="1:9" x14ac:dyDescent="0.2">
      <c r="A253" s="86" t="s">
        <v>72</v>
      </c>
      <c r="B253" s="43"/>
      <c r="C253" s="78" t="s">
        <v>265</v>
      </c>
      <c r="D253" s="41" t="s">
        <v>45</v>
      </c>
      <c r="E253" s="45" t="s">
        <v>38</v>
      </c>
      <c r="F253" s="41"/>
      <c r="G253" s="44">
        <f>G254</f>
        <v>627.79999999999995</v>
      </c>
      <c r="H253" s="44">
        <f>H254</f>
        <v>118.6</v>
      </c>
      <c r="I253" s="44">
        <f>I254</f>
        <v>0</v>
      </c>
    </row>
    <row r="254" spans="1:9" ht="25.5" x14ac:dyDescent="0.2">
      <c r="A254" s="86" t="s">
        <v>80</v>
      </c>
      <c r="B254" s="43"/>
      <c r="C254" s="76" t="s">
        <v>265</v>
      </c>
      <c r="D254" s="41" t="s">
        <v>45</v>
      </c>
      <c r="E254" s="45" t="s">
        <v>38</v>
      </c>
      <c r="F254" s="46" t="s">
        <v>81</v>
      </c>
      <c r="G254" s="44">
        <f>'6'!G194</f>
        <v>627.79999999999995</v>
      </c>
      <c r="H254" s="44">
        <f>'6'!H194</f>
        <v>118.6</v>
      </c>
      <c r="I254" s="44">
        <f>'6'!I194</f>
        <v>0</v>
      </c>
    </row>
    <row r="255" spans="1:9" x14ac:dyDescent="0.2">
      <c r="A255" s="84" t="s">
        <v>14</v>
      </c>
      <c r="B255" s="43"/>
      <c r="C255" s="76"/>
      <c r="D255" s="70" t="s">
        <v>46</v>
      </c>
      <c r="E255" s="70" t="s">
        <v>37</v>
      </c>
      <c r="F255" s="46"/>
      <c r="G255" s="44">
        <f t="shared" ref="G255:G260" si="28">G256</f>
        <v>0</v>
      </c>
      <c r="H255" s="44">
        <f t="shared" ref="H255:H260" si="29">H256</f>
        <v>606.6</v>
      </c>
      <c r="I255" s="44">
        <f t="shared" ref="I255:I260" si="30">I256</f>
        <v>606.6</v>
      </c>
    </row>
    <row r="256" spans="1:9" x14ac:dyDescent="0.2">
      <c r="A256" s="86" t="s">
        <v>12</v>
      </c>
      <c r="B256" s="43"/>
      <c r="C256" s="76"/>
      <c r="D256" s="41" t="s">
        <v>46</v>
      </c>
      <c r="E256" s="41" t="s">
        <v>36</v>
      </c>
      <c r="F256" s="46"/>
      <c r="G256" s="44">
        <f t="shared" si="28"/>
        <v>0</v>
      </c>
      <c r="H256" s="44">
        <f t="shared" si="29"/>
        <v>606.6</v>
      </c>
      <c r="I256" s="44">
        <f t="shared" si="30"/>
        <v>606.6</v>
      </c>
    </row>
    <row r="257" spans="1:9" x14ac:dyDescent="0.2">
      <c r="A257" s="88" t="s">
        <v>61</v>
      </c>
      <c r="B257" s="47"/>
      <c r="C257" s="54" t="s">
        <v>90</v>
      </c>
      <c r="D257" s="41" t="s">
        <v>46</v>
      </c>
      <c r="E257" s="41" t="s">
        <v>36</v>
      </c>
      <c r="F257" s="46"/>
      <c r="G257" s="44">
        <f t="shared" si="28"/>
        <v>0</v>
      </c>
      <c r="H257" s="44">
        <f t="shared" si="29"/>
        <v>606.6</v>
      </c>
      <c r="I257" s="44">
        <f t="shared" si="30"/>
        <v>606.6</v>
      </c>
    </row>
    <row r="258" spans="1:9" x14ac:dyDescent="0.2">
      <c r="A258" s="88" t="s">
        <v>165</v>
      </c>
      <c r="B258" s="47"/>
      <c r="C258" s="54" t="s">
        <v>91</v>
      </c>
      <c r="D258" s="41" t="s">
        <v>46</v>
      </c>
      <c r="E258" s="41" t="s">
        <v>36</v>
      </c>
      <c r="F258" s="46"/>
      <c r="G258" s="44">
        <f t="shared" si="28"/>
        <v>0</v>
      </c>
      <c r="H258" s="44">
        <f t="shared" si="29"/>
        <v>606.6</v>
      </c>
      <c r="I258" s="44">
        <f t="shared" si="30"/>
        <v>606.6</v>
      </c>
    </row>
    <row r="259" spans="1:9" x14ac:dyDescent="0.2">
      <c r="A259" s="88" t="s">
        <v>165</v>
      </c>
      <c r="B259" s="47"/>
      <c r="C259" s="60" t="s">
        <v>107</v>
      </c>
      <c r="D259" s="41" t="s">
        <v>46</v>
      </c>
      <c r="E259" s="41" t="s">
        <v>36</v>
      </c>
      <c r="F259" s="46"/>
      <c r="G259" s="44">
        <f t="shared" si="28"/>
        <v>0</v>
      </c>
      <c r="H259" s="44">
        <f t="shared" si="29"/>
        <v>606.6</v>
      </c>
      <c r="I259" s="44">
        <f t="shared" si="30"/>
        <v>606.6</v>
      </c>
    </row>
    <row r="260" spans="1:9" ht="26.25" customHeight="1" x14ac:dyDescent="0.2">
      <c r="A260" s="86" t="s">
        <v>281</v>
      </c>
      <c r="B260" s="43"/>
      <c r="C260" s="60" t="s">
        <v>275</v>
      </c>
      <c r="D260" s="41" t="s">
        <v>46</v>
      </c>
      <c r="E260" s="41" t="s">
        <v>36</v>
      </c>
      <c r="F260" s="46"/>
      <c r="G260" s="44">
        <f t="shared" si="28"/>
        <v>0</v>
      </c>
      <c r="H260" s="44">
        <f t="shared" si="29"/>
        <v>606.6</v>
      </c>
      <c r="I260" s="44">
        <f t="shared" si="30"/>
        <v>606.6</v>
      </c>
    </row>
    <row r="261" spans="1:9" x14ac:dyDescent="0.2">
      <c r="A261" s="87" t="s">
        <v>141</v>
      </c>
      <c r="B261" s="43"/>
      <c r="C261" s="60" t="s">
        <v>275</v>
      </c>
      <c r="D261" s="41" t="s">
        <v>46</v>
      </c>
      <c r="E261" s="41" t="s">
        <v>36</v>
      </c>
      <c r="F261" s="60">
        <v>110</v>
      </c>
      <c r="G261" s="44"/>
      <c r="H261" s="44">
        <v>606.6</v>
      </c>
      <c r="I261" s="44">
        <v>606.6</v>
      </c>
    </row>
    <row r="262" spans="1:9" hidden="1" x14ac:dyDescent="0.2">
      <c r="A262" s="86"/>
      <c r="B262" s="43"/>
      <c r="C262" s="76"/>
      <c r="D262" s="41"/>
      <c r="E262" s="45"/>
      <c r="F262" s="46"/>
      <c r="G262" s="44"/>
      <c r="H262" s="44"/>
      <c r="I262" s="44"/>
    </row>
    <row r="263" spans="1:9" hidden="1" x14ac:dyDescent="0.2">
      <c r="A263" s="86"/>
      <c r="B263" s="43"/>
      <c r="C263" s="76"/>
      <c r="D263" s="41"/>
      <c r="E263" s="45"/>
      <c r="F263" s="46"/>
      <c r="G263" s="44"/>
      <c r="H263" s="44"/>
      <c r="I263" s="44"/>
    </row>
    <row r="264" spans="1:9" hidden="1" x14ac:dyDescent="0.2">
      <c r="A264" s="86"/>
      <c r="B264" s="43"/>
      <c r="C264" s="76"/>
      <c r="D264" s="41"/>
      <c r="E264" s="45"/>
      <c r="F264" s="46"/>
      <c r="G264" s="44"/>
      <c r="H264" s="44"/>
      <c r="I264" s="44"/>
    </row>
    <row r="265" spans="1:9" hidden="1" x14ac:dyDescent="0.2">
      <c r="A265" s="86"/>
      <c r="B265" s="43"/>
      <c r="C265" s="76"/>
      <c r="D265" s="41"/>
      <c r="E265" s="45"/>
      <c r="F265" s="46"/>
      <c r="G265" s="44"/>
      <c r="H265" s="44"/>
      <c r="I265" s="44"/>
    </row>
    <row r="266" spans="1:9" hidden="1" x14ac:dyDescent="0.2">
      <c r="A266" s="86"/>
      <c r="B266" s="43"/>
      <c r="C266" s="76"/>
      <c r="D266" s="41"/>
      <c r="E266" s="45"/>
      <c r="F266" s="46"/>
      <c r="G266" s="44"/>
      <c r="H266" s="44"/>
      <c r="I266" s="44"/>
    </row>
    <row r="267" spans="1:9" hidden="1" x14ac:dyDescent="0.2">
      <c r="A267" s="86"/>
      <c r="B267" s="43"/>
      <c r="C267" s="76"/>
      <c r="D267" s="41"/>
      <c r="E267" s="45"/>
      <c r="F267" s="46"/>
      <c r="G267" s="44"/>
      <c r="H267" s="44"/>
      <c r="I267" s="44"/>
    </row>
    <row r="268" spans="1:9" ht="15" x14ac:dyDescent="0.25">
      <c r="A268" s="90" t="s">
        <v>28</v>
      </c>
      <c r="B268" s="32">
        <v>911</v>
      </c>
      <c r="C268" s="70"/>
      <c r="D268" s="70" t="s">
        <v>47</v>
      </c>
      <c r="E268" s="70" t="s">
        <v>37</v>
      </c>
      <c r="F268" s="70"/>
      <c r="G268" s="30">
        <f t="shared" ref="G268:G273" si="31">G269</f>
        <v>1209.8</v>
      </c>
      <c r="H268" s="30">
        <f t="shared" ref="H268:H273" si="32">H269</f>
        <v>1309.8</v>
      </c>
      <c r="I268" s="30">
        <f t="shared" ref="I268:I273" si="33">I269</f>
        <v>1309.8</v>
      </c>
    </row>
    <row r="269" spans="1:9" x14ac:dyDescent="0.2">
      <c r="A269" s="86" t="s">
        <v>25</v>
      </c>
      <c r="B269" s="72"/>
      <c r="C269" s="41"/>
      <c r="D269" s="41" t="s">
        <v>47</v>
      </c>
      <c r="E269" s="41" t="s">
        <v>36</v>
      </c>
      <c r="F269" s="41"/>
      <c r="G269" s="44">
        <f t="shared" si="31"/>
        <v>1209.8</v>
      </c>
      <c r="H269" s="44">
        <f t="shared" si="32"/>
        <v>1309.8</v>
      </c>
      <c r="I269" s="44">
        <f t="shared" si="33"/>
        <v>1309.8</v>
      </c>
    </row>
    <row r="270" spans="1:9" x14ac:dyDescent="0.2">
      <c r="A270" s="88" t="s">
        <v>61</v>
      </c>
      <c r="B270" s="47"/>
      <c r="C270" s="54" t="s">
        <v>90</v>
      </c>
      <c r="D270" s="41" t="s">
        <v>47</v>
      </c>
      <c r="E270" s="41" t="s">
        <v>36</v>
      </c>
      <c r="F270" s="41"/>
      <c r="G270" s="44">
        <f t="shared" si="31"/>
        <v>1209.8</v>
      </c>
      <c r="H270" s="44">
        <f t="shared" si="32"/>
        <v>1309.8</v>
      </c>
      <c r="I270" s="44">
        <f t="shared" si="33"/>
        <v>1309.8</v>
      </c>
    </row>
    <row r="271" spans="1:9" x14ac:dyDescent="0.2">
      <c r="A271" s="88" t="s">
        <v>165</v>
      </c>
      <c r="B271" s="47"/>
      <c r="C271" s="54" t="s">
        <v>91</v>
      </c>
      <c r="D271" s="41" t="s">
        <v>47</v>
      </c>
      <c r="E271" s="41" t="s">
        <v>36</v>
      </c>
      <c r="F271" s="41"/>
      <c r="G271" s="44">
        <f t="shared" si="31"/>
        <v>1209.8</v>
      </c>
      <c r="H271" s="44">
        <f t="shared" si="32"/>
        <v>1309.8</v>
      </c>
      <c r="I271" s="44">
        <f t="shared" si="33"/>
        <v>1309.8</v>
      </c>
    </row>
    <row r="272" spans="1:9" x14ac:dyDescent="0.2">
      <c r="A272" s="88" t="s">
        <v>165</v>
      </c>
      <c r="B272" s="47"/>
      <c r="C272" s="60" t="s">
        <v>107</v>
      </c>
      <c r="D272" s="41" t="s">
        <v>47</v>
      </c>
      <c r="E272" s="41" t="s">
        <v>36</v>
      </c>
      <c r="F272" s="41"/>
      <c r="G272" s="44">
        <f t="shared" si="31"/>
        <v>1209.8</v>
      </c>
      <c r="H272" s="44">
        <f t="shared" si="32"/>
        <v>1309.8</v>
      </c>
      <c r="I272" s="44">
        <f t="shared" si="33"/>
        <v>1309.8</v>
      </c>
    </row>
    <row r="273" spans="1:10" x14ac:dyDescent="0.2">
      <c r="A273" s="86" t="s">
        <v>29</v>
      </c>
      <c r="B273" s="47"/>
      <c r="C273" s="60" t="s">
        <v>132</v>
      </c>
      <c r="D273" s="41" t="s">
        <v>47</v>
      </c>
      <c r="E273" s="41" t="s">
        <v>36</v>
      </c>
      <c r="F273" s="41"/>
      <c r="G273" s="44">
        <f t="shared" si="31"/>
        <v>1209.8</v>
      </c>
      <c r="H273" s="44">
        <f t="shared" si="32"/>
        <v>1309.8</v>
      </c>
      <c r="I273" s="44">
        <f t="shared" si="33"/>
        <v>1309.8</v>
      </c>
    </row>
    <row r="274" spans="1:10" ht="25.5" x14ac:dyDescent="0.2">
      <c r="A274" s="86" t="s">
        <v>269</v>
      </c>
      <c r="B274" s="72"/>
      <c r="C274" s="60" t="s">
        <v>132</v>
      </c>
      <c r="D274" s="41" t="s">
        <v>47</v>
      </c>
      <c r="E274" s="41" t="s">
        <v>36</v>
      </c>
      <c r="F274" s="45" t="s">
        <v>268</v>
      </c>
      <c r="G274" s="44">
        <f>'6'!G258</f>
        <v>1209.8</v>
      </c>
      <c r="H274" s="44">
        <f>'6'!H258</f>
        <v>1309.8</v>
      </c>
      <c r="I274" s="44">
        <f>'6'!I258</f>
        <v>1309.8</v>
      </c>
    </row>
    <row r="275" spans="1:10" x14ac:dyDescent="0.2">
      <c r="A275" s="84" t="s">
        <v>9</v>
      </c>
      <c r="D275" s="70" t="s">
        <v>47</v>
      </c>
      <c r="E275" s="70" t="s">
        <v>45</v>
      </c>
      <c r="F275" s="32"/>
      <c r="G275" s="71">
        <f>G276</f>
        <v>4000</v>
      </c>
      <c r="H275" s="71"/>
      <c r="I275" s="71"/>
    </row>
    <row r="276" spans="1:10" x14ac:dyDescent="0.2">
      <c r="A276" s="86" t="s">
        <v>272</v>
      </c>
      <c r="C276" s="54" t="s">
        <v>90</v>
      </c>
      <c r="D276" s="81" t="s">
        <v>40</v>
      </c>
      <c r="E276" s="81" t="s">
        <v>45</v>
      </c>
      <c r="F276" s="32"/>
      <c r="G276" s="79">
        <f>G277</f>
        <v>4000</v>
      </c>
      <c r="H276" s="71"/>
      <c r="I276" s="71"/>
    </row>
    <row r="277" spans="1:10" x14ac:dyDescent="0.2">
      <c r="A277" s="88" t="s">
        <v>61</v>
      </c>
      <c r="C277" s="54" t="s">
        <v>91</v>
      </c>
      <c r="D277" s="81" t="s">
        <v>40</v>
      </c>
      <c r="E277" s="81" t="s">
        <v>45</v>
      </c>
      <c r="F277" s="32"/>
      <c r="G277" s="79">
        <f>G278</f>
        <v>4000</v>
      </c>
      <c r="H277" s="71"/>
      <c r="I277" s="71"/>
    </row>
    <row r="278" spans="1:10" x14ac:dyDescent="0.2">
      <c r="A278" s="88" t="s">
        <v>165</v>
      </c>
      <c r="C278" s="60" t="s">
        <v>107</v>
      </c>
      <c r="D278" s="81" t="s">
        <v>40</v>
      </c>
      <c r="E278" s="81" t="s">
        <v>45</v>
      </c>
      <c r="F278" s="32"/>
      <c r="G278" s="79">
        <f>G279</f>
        <v>4000</v>
      </c>
      <c r="H278" s="71"/>
      <c r="I278" s="71"/>
    </row>
    <row r="279" spans="1:10" x14ac:dyDescent="0.2">
      <c r="A279" s="88" t="s">
        <v>165</v>
      </c>
      <c r="C279" s="60" t="s">
        <v>273</v>
      </c>
      <c r="D279" s="81" t="s">
        <v>40</v>
      </c>
      <c r="E279" s="81" t="s">
        <v>45</v>
      </c>
      <c r="F279" s="32"/>
      <c r="G279" s="79">
        <f>G280</f>
        <v>4000</v>
      </c>
      <c r="H279" s="71"/>
      <c r="I279" s="71"/>
    </row>
    <row r="280" spans="1:10" ht="25.5" x14ac:dyDescent="0.2">
      <c r="A280" s="86" t="s">
        <v>274</v>
      </c>
      <c r="C280" s="60" t="s">
        <v>273</v>
      </c>
      <c r="D280" s="81" t="s">
        <v>40</v>
      </c>
      <c r="E280" s="81" t="s">
        <v>45</v>
      </c>
      <c r="F280" s="41" t="s">
        <v>81</v>
      </c>
      <c r="G280" s="79">
        <v>4000</v>
      </c>
      <c r="H280" s="71"/>
      <c r="I280" s="71"/>
    </row>
    <row r="281" spans="1:10" x14ac:dyDescent="0.2">
      <c r="A281" s="83"/>
      <c r="H281" s="1"/>
      <c r="J281" s="31"/>
    </row>
    <row r="282" spans="1:10" x14ac:dyDescent="0.2">
      <c r="A282" s="83"/>
      <c r="H282" s="1"/>
      <c r="J282" s="31"/>
    </row>
    <row r="283" spans="1:10" x14ac:dyDescent="0.2">
      <c r="A283" s="83"/>
      <c r="G283" s="36"/>
      <c r="H283" s="1"/>
      <c r="J283" s="31"/>
    </row>
    <row r="284" spans="1:10" x14ac:dyDescent="0.2">
      <c r="A284" s="83"/>
      <c r="G284" s="36"/>
      <c r="H284" s="1"/>
      <c r="J284" s="31"/>
    </row>
    <row r="285" spans="1:10" x14ac:dyDescent="0.2">
      <c r="G285" s="36"/>
      <c r="H285" s="1"/>
      <c r="J285" s="31"/>
    </row>
    <row r="286" spans="1:10" x14ac:dyDescent="0.2">
      <c r="G286" s="36"/>
      <c r="H286" s="1"/>
      <c r="J286" s="31"/>
    </row>
    <row r="287" spans="1:10" x14ac:dyDescent="0.2">
      <c r="G287" s="36"/>
      <c r="H287" s="1"/>
      <c r="J287" s="31"/>
    </row>
    <row r="288" spans="1:10" x14ac:dyDescent="0.2">
      <c r="A288" s="83"/>
      <c r="G288" s="36"/>
    </row>
    <row r="289" spans="1:1" x14ac:dyDescent="0.2">
      <c r="A289" s="83"/>
    </row>
    <row r="290" spans="1:1" x14ac:dyDescent="0.2">
      <c r="A290" s="83"/>
    </row>
    <row r="291" spans="1:1" x14ac:dyDescent="0.2">
      <c r="A291" s="83"/>
    </row>
    <row r="292" spans="1:1" x14ac:dyDescent="0.2">
      <c r="A292" s="83"/>
    </row>
    <row r="293" spans="1:1" x14ac:dyDescent="0.2">
      <c r="A293" s="83"/>
    </row>
    <row r="294" spans="1:1" x14ac:dyDescent="0.2">
      <c r="A294" s="83"/>
    </row>
    <row r="295" spans="1:1" x14ac:dyDescent="0.2">
      <c r="A295" s="83"/>
    </row>
    <row r="296" spans="1:1" x14ac:dyDescent="0.2">
      <c r="A296" s="83"/>
    </row>
    <row r="297" spans="1:1" x14ac:dyDescent="0.2">
      <c r="A297" s="83"/>
    </row>
    <row r="298" spans="1:1" x14ac:dyDescent="0.2">
      <c r="A298" s="83"/>
    </row>
    <row r="299" spans="1:1" x14ac:dyDescent="0.2">
      <c r="A299" s="83"/>
    </row>
    <row r="300" spans="1:1" x14ac:dyDescent="0.2">
      <c r="A300" s="83"/>
    </row>
    <row r="301" spans="1:1" x14ac:dyDescent="0.2">
      <c r="A301" s="83"/>
    </row>
    <row r="302" spans="1:1" x14ac:dyDescent="0.2">
      <c r="A302" s="83"/>
    </row>
    <row r="303" spans="1:1" x14ac:dyDescent="0.2">
      <c r="A303" s="83"/>
    </row>
    <row r="304" spans="1:1" x14ac:dyDescent="0.2">
      <c r="A304" s="83"/>
    </row>
    <row r="305" spans="1:1" x14ac:dyDescent="0.2">
      <c r="A305" s="83"/>
    </row>
    <row r="306" spans="1:1" x14ac:dyDescent="0.2">
      <c r="A306" s="83"/>
    </row>
    <row r="307" spans="1:1" x14ac:dyDescent="0.2">
      <c r="A307" s="83"/>
    </row>
    <row r="308" spans="1:1" x14ac:dyDescent="0.2">
      <c r="A308" s="83"/>
    </row>
    <row r="309" spans="1:1" x14ac:dyDescent="0.2">
      <c r="A309" s="83"/>
    </row>
    <row r="310" spans="1:1" x14ac:dyDescent="0.2">
      <c r="A310" s="83"/>
    </row>
    <row r="311" spans="1:1" x14ac:dyDescent="0.2">
      <c r="A311" s="83"/>
    </row>
    <row r="312" spans="1:1" x14ac:dyDescent="0.2">
      <c r="A312" s="83"/>
    </row>
    <row r="313" spans="1:1" x14ac:dyDescent="0.2">
      <c r="A313" s="83"/>
    </row>
    <row r="314" spans="1:1" x14ac:dyDescent="0.2">
      <c r="A314" s="83"/>
    </row>
    <row r="315" spans="1:1" x14ac:dyDescent="0.2">
      <c r="A315" s="83"/>
    </row>
    <row r="316" spans="1:1" x14ac:dyDescent="0.2">
      <c r="A316" s="83"/>
    </row>
    <row r="317" spans="1:1" x14ac:dyDescent="0.2">
      <c r="A317" s="83"/>
    </row>
    <row r="318" spans="1:1" x14ac:dyDescent="0.2">
      <c r="A318" s="83"/>
    </row>
    <row r="319" spans="1:1" x14ac:dyDescent="0.2">
      <c r="A319" s="83"/>
    </row>
    <row r="320" spans="1:1" x14ac:dyDescent="0.2">
      <c r="A320" s="83"/>
    </row>
    <row r="321" spans="1:1" x14ac:dyDescent="0.2">
      <c r="A321" s="83"/>
    </row>
    <row r="322" spans="1:1" x14ac:dyDescent="0.2">
      <c r="A322" s="83"/>
    </row>
    <row r="323" spans="1:1" x14ac:dyDescent="0.2">
      <c r="A323" s="83"/>
    </row>
    <row r="324" spans="1:1" x14ac:dyDescent="0.2">
      <c r="A324" s="83"/>
    </row>
    <row r="325" spans="1:1" x14ac:dyDescent="0.2">
      <c r="A325" s="83"/>
    </row>
    <row r="326" spans="1:1" x14ac:dyDescent="0.2">
      <c r="A326" s="83"/>
    </row>
    <row r="327" spans="1:1" x14ac:dyDescent="0.2">
      <c r="A327" s="83"/>
    </row>
    <row r="328" spans="1:1" x14ac:dyDescent="0.2">
      <c r="A328" s="83"/>
    </row>
    <row r="329" spans="1:1" x14ac:dyDescent="0.2">
      <c r="A329" s="83"/>
    </row>
    <row r="330" spans="1:1" x14ac:dyDescent="0.2">
      <c r="A330" s="83"/>
    </row>
    <row r="331" spans="1:1" x14ac:dyDescent="0.2">
      <c r="A331" s="83"/>
    </row>
    <row r="332" spans="1:1" x14ac:dyDescent="0.2">
      <c r="A332" s="83"/>
    </row>
    <row r="333" spans="1:1" x14ac:dyDescent="0.2">
      <c r="A333" s="83"/>
    </row>
    <row r="334" spans="1:1" x14ac:dyDescent="0.2">
      <c r="A334" s="83"/>
    </row>
    <row r="335" spans="1:1" x14ac:dyDescent="0.2">
      <c r="A335" s="83"/>
    </row>
    <row r="336" spans="1:1" x14ac:dyDescent="0.2">
      <c r="A336" s="83"/>
    </row>
    <row r="337" spans="1:1" x14ac:dyDescent="0.2">
      <c r="A337" s="83"/>
    </row>
    <row r="338" spans="1:1" x14ac:dyDescent="0.2">
      <c r="A338" s="83"/>
    </row>
    <row r="339" spans="1:1" x14ac:dyDescent="0.2">
      <c r="A339" s="83"/>
    </row>
    <row r="340" spans="1:1" x14ac:dyDescent="0.2">
      <c r="A340" s="83"/>
    </row>
    <row r="341" spans="1:1" x14ac:dyDescent="0.2">
      <c r="A341" s="83"/>
    </row>
    <row r="342" spans="1:1" x14ac:dyDescent="0.2">
      <c r="A342" s="83"/>
    </row>
    <row r="343" spans="1:1" x14ac:dyDescent="0.2">
      <c r="A343" s="83"/>
    </row>
    <row r="344" spans="1:1" x14ac:dyDescent="0.2">
      <c r="A344" s="83"/>
    </row>
    <row r="345" spans="1:1" x14ac:dyDescent="0.2">
      <c r="A345" s="83"/>
    </row>
    <row r="346" spans="1:1" x14ac:dyDescent="0.2">
      <c r="A346" s="83"/>
    </row>
    <row r="347" spans="1:1" x14ac:dyDescent="0.2">
      <c r="A347" s="83"/>
    </row>
    <row r="348" spans="1:1" x14ac:dyDescent="0.2">
      <c r="A348" s="83"/>
    </row>
    <row r="349" spans="1:1" x14ac:dyDescent="0.2">
      <c r="A349" s="83"/>
    </row>
    <row r="350" spans="1:1" x14ac:dyDescent="0.2">
      <c r="A350" s="83"/>
    </row>
    <row r="351" spans="1:1" x14ac:dyDescent="0.2">
      <c r="A351" s="83"/>
    </row>
    <row r="352" spans="1:1" x14ac:dyDescent="0.2">
      <c r="A352" s="83"/>
    </row>
    <row r="353" spans="1:1" x14ac:dyDescent="0.2">
      <c r="A353" s="83"/>
    </row>
    <row r="354" spans="1:1" x14ac:dyDescent="0.2">
      <c r="A354" s="83"/>
    </row>
    <row r="355" spans="1:1" x14ac:dyDescent="0.2">
      <c r="A355" s="83"/>
    </row>
    <row r="356" spans="1:1" x14ac:dyDescent="0.2">
      <c r="A356" s="83"/>
    </row>
    <row r="357" spans="1:1" x14ac:dyDescent="0.2">
      <c r="A357" s="83"/>
    </row>
    <row r="358" spans="1:1" x14ac:dyDescent="0.2">
      <c r="A358" s="83"/>
    </row>
    <row r="359" spans="1:1" x14ac:dyDescent="0.2">
      <c r="A359" s="83"/>
    </row>
    <row r="360" spans="1:1" x14ac:dyDescent="0.2">
      <c r="A360" s="83"/>
    </row>
    <row r="361" spans="1:1" x14ac:dyDescent="0.2">
      <c r="A361" s="83"/>
    </row>
    <row r="362" spans="1:1" x14ac:dyDescent="0.2">
      <c r="A362" s="83"/>
    </row>
  </sheetData>
  <mergeCells count="1">
    <mergeCell ref="A6:I6"/>
  </mergeCells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5</vt:lpstr>
      <vt:lpstr>6</vt:lpstr>
      <vt:lpstr>7</vt:lpstr>
      <vt:lpstr>Лист1</vt:lpstr>
      <vt:lpstr>'5'!Заголовки_для_печати</vt:lpstr>
      <vt:lpstr>'6'!Заголовки_для_печати</vt:lpstr>
      <vt:lpstr>'7'!Заголовки_для_печати</vt:lpstr>
      <vt:lpstr>'5'!Область_печати</vt:lpstr>
      <vt:lpstr>'6'!Область_печати</vt:lpstr>
      <vt:lpstr>'7'!Область_печати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Пользователь</cp:lastModifiedBy>
  <cp:lastPrinted>2019-06-28T08:46:22Z</cp:lastPrinted>
  <dcterms:created xsi:type="dcterms:W3CDTF">2007-09-04T08:08:49Z</dcterms:created>
  <dcterms:modified xsi:type="dcterms:W3CDTF">2019-06-28T13:21:26Z</dcterms:modified>
</cp:coreProperties>
</file>